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0"/>
  <workbookPr/>
  <mc:AlternateContent xmlns:mc="http://schemas.openxmlformats.org/markup-compatibility/2006">
    <mc:Choice Requires="x15">
      <x15ac:absPath xmlns:x15ac="http://schemas.microsoft.com/office/spreadsheetml/2010/11/ac" url="/Users/robertmullin/Documents/RTO Insider/Editing/"/>
    </mc:Choice>
  </mc:AlternateContent>
  <xr:revisionPtr revIDLastSave="0" documentId="8_{87C8C37F-AC7A-9741-83FA-034176622444}" xr6:coauthVersionLast="47" xr6:coauthVersionMax="47" xr10:uidLastSave="{00000000-0000-0000-0000-000000000000}"/>
  <bookViews>
    <workbookView xWindow="0" yWindow="500" windowWidth="28800" windowHeight="16680" tabRatio="439" xr2:uid="{00000000-000D-0000-FFFF-FFFF00000000}"/>
  </bookViews>
  <sheets>
    <sheet name="WAPA, AEPCO, NVE, CalPe, Patter" sheetId="8" r:id="rId1"/>
    <sheet name="WAPA DSW, AEPCO, NVE, CalPeco" sheetId="7" r:id="rId2"/>
    <sheet name="WAPA DSW, AEPCO, &amp; NVE Removed" sheetId="5" r:id="rId3"/>
    <sheet name="WAPA DSW &amp; AEPCO Removed" sheetId="4" r:id="rId4"/>
    <sheet name="Original" sheetId="1" r:id="rId5"/>
    <sheet name="Terms" sheetId="2" r:id="rId6"/>
  </sheets>
  <definedNames>
    <definedName name="_xlnm._FilterDatabase" localSheetId="4" hidden="1">Original!$A$16:$K$40</definedName>
    <definedName name="_xlnm._FilterDatabase" localSheetId="3" hidden="1">'WAPA DSW &amp; AEPCO Removed'!$A$16:$K$40</definedName>
    <definedName name="_xlnm._FilterDatabase" localSheetId="2" hidden="1">'WAPA DSW, AEPCO, &amp; NVE Removed'!$A$16:$K$40</definedName>
    <definedName name="_xlnm._FilterDatabase" localSheetId="1" hidden="1">'WAPA DSW, AEPCO, NVE, CalPeco'!$A$16:$K$40</definedName>
    <definedName name="_xlnm._FilterDatabase" localSheetId="0" hidden="1">'WAPA, AEPCO, NVE, CalPe, Patter'!$A$16:$K$40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0" i="8" l="1"/>
  <c r="AD39" i="8"/>
  <c r="AD38" i="8"/>
  <c r="AD37" i="8"/>
  <c r="AD36" i="8"/>
  <c r="AD35" i="8"/>
  <c r="AD34" i="8"/>
  <c r="AD33" i="8"/>
  <c r="AD32" i="8"/>
  <c r="AD31" i="8"/>
  <c r="AD30" i="8"/>
  <c r="AD29" i="8"/>
  <c r="AD28" i="8"/>
  <c r="AD27" i="8"/>
  <c r="AD26" i="8"/>
  <c r="AD25" i="8"/>
  <c r="AD24" i="8"/>
  <c r="AD23" i="8"/>
  <c r="AD22" i="8"/>
  <c r="AD21" i="8"/>
  <c r="AD20" i="8"/>
  <c r="AD19" i="8"/>
  <c r="AD18" i="8"/>
  <c r="AD41" i="8"/>
  <c r="AA41" i="8"/>
  <c r="AC40" i="8"/>
  <c r="AC39" i="8"/>
  <c r="AC38" i="8"/>
  <c r="AC37" i="8"/>
  <c r="AC36" i="8"/>
  <c r="AC35" i="8"/>
  <c r="AC34" i="8"/>
  <c r="AC33" i="8"/>
  <c r="AC32" i="8"/>
  <c r="AC31" i="8"/>
  <c r="AC30" i="8"/>
  <c r="AC29" i="8"/>
  <c r="AC28" i="8"/>
  <c r="AC27" i="8"/>
  <c r="AC26" i="8"/>
  <c r="AC25" i="8"/>
  <c r="AC24" i="8"/>
  <c r="AC23" i="8"/>
  <c r="AC21" i="8"/>
  <c r="AC20" i="8"/>
  <c r="AC19" i="8"/>
  <c r="AC18" i="8"/>
  <c r="V41" i="8"/>
  <c r="Q41" i="8"/>
  <c r="L41" i="8"/>
  <c r="F41" i="8"/>
  <c r="X40" i="8"/>
  <c r="S40" i="8"/>
  <c r="N40" i="8"/>
  <c r="H40" i="8"/>
  <c r="X39" i="8"/>
  <c r="S39" i="8"/>
  <c r="N39" i="8"/>
  <c r="H39" i="8"/>
  <c r="X38" i="8"/>
  <c r="S38" i="8"/>
  <c r="N38" i="8"/>
  <c r="H38" i="8"/>
  <c r="X37" i="8"/>
  <c r="S37" i="8"/>
  <c r="N37" i="8"/>
  <c r="H37" i="8"/>
  <c r="X36" i="8"/>
  <c r="S36" i="8"/>
  <c r="N36" i="8"/>
  <c r="H36" i="8"/>
  <c r="X35" i="8"/>
  <c r="S35" i="8"/>
  <c r="N35" i="8"/>
  <c r="H35" i="8"/>
  <c r="X34" i="8"/>
  <c r="S34" i="8"/>
  <c r="N34" i="8"/>
  <c r="H34" i="8"/>
  <c r="X33" i="8"/>
  <c r="S33" i="8"/>
  <c r="N33" i="8"/>
  <c r="H33" i="8"/>
  <c r="X32" i="8"/>
  <c r="S32" i="8"/>
  <c r="N32" i="8"/>
  <c r="H32" i="8"/>
  <c r="X31" i="8"/>
  <c r="S31" i="8"/>
  <c r="N31" i="8"/>
  <c r="H31" i="8"/>
  <c r="X30" i="8"/>
  <c r="S30" i="8"/>
  <c r="N30" i="8"/>
  <c r="H30" i="8"/>
  <c r="X29" i="8"/>
  <c r="S29" i="8"/>
  <c r="N29" i="8"/>
  <c r="H29" i="8"/>
  <c r="X28" i="8"/>
  <c r="S28" i="8"/>
  <c r="N28" i="8"/>
  <c r="H28" i="8"/>
  <c r="X27" i="8"/>
  <c r="S27" i="8"/>
  <c r="N27" i="8"/>
  <c r="H27" i="8"/>
  <c r="X26" i="8"/>
  <c r="S26" i="8"/>
  <c r="N26" i="8"/>
  <c r="H26" i="8"/>
  <c r="X25" i="8"/>
  <c r="S25" i="8"/>
  <c r="N25" i="8"/>
  <c r="H25" i="8"/>
  <c r="X24" i="8"/>
  <c r="S24" i="8"/>
  <c r="N24" i="8"/>
  <c r="H24" i="8"/>
  <c r="X23" i="8"/>
  <c r="S23" i="8"/>
  <c r="N23" i="8"/>
  <c r="H23" i="8"/>
  <c r="N22" i="8"/>
  <c r="H22" i="8"/>
  <c r="X21" i="8"/>
  <c r="S21" i="8"/>
  <c r="N21" i="8"/>
  <c r="H21" i="8"/>
  <c r="X20" i="8"/>
  <c r="S20" i="8"/>
  <c r="N20" i="8"/>
  <c r="H20" i="8"/>
  <c r="X19" i="8"/>
  <c r="S19" i="8"/>
  <c r="N19" i="8"/>
  <c r="H19" i="8"/>
  <c r="X18" i="8"/>
  <c r="X41" i="8" s="1"/>
  <c r="S18" i="8"/>
  <c r="S41" i="8" s="1"/>
  <c r="N18" i="8"/>
  <c r="H18" i="8"/>
  <c r="Z47" i="7"/>
  <c r="AA47" i="7"/>
  <c r="AA46" i="7"/>
  <c r="Z46" i="7"/>
  <c r="X48" i="7"/>
  <c r="V41" i="7"/>
  <c r="X40" i="7"/>
  <c r="X39" i="7"/>
  <c r="X38" i="7"/>
  <c r="X37" i="7"/>
  <c r="X36" i="7"/>
  <c r="X35" i="7"/>
  <c r="X34" i="7"/>
  <c r="X33" i="7"/>
  <c r="X32" i="7"/>
  <c r="X31" i="7"/>
  <c r="X30" i="7"/>
  <c r="X29" i="7"/>
  <c r="X28" i="7"/>
  <c r="X27" i="7"/>
  <c r="X26" i="7"/>
  <c r="X25" i="7"/>
  <c r="X24" i="7"/>
  <c r="X23" i="7"/>
  <c r="X21" i="7"/>
  <c r="X20" i="7"/>
  <c r="X19" i="7"/>
  <c r="X18" i="7"/>
  <c r="Q41" i="7"/>
  <c r="L41" i="7"/>
  <c r="F41" i="7"/>
  <c r="S40" i="7"/>
  <c r="N40" i="7"/>
  <c r="H40" i="7"/>
  <c r="S39" i="7"/>
  <c r="N39" i="7"/>
  <c r="H39" i="7"/>
  <c r="S38" i="7"/>
  <c r="N38" i="7"/>
  <c r="H38" i="7"/>
  <c r="S37" i="7"/>
  <c r="N37" i="7"/>
  <c r="H37" i="7"/>
  <c r="S36" i="7"/>
  <c r="N36" i="7"/>
  <c r="H36" i="7"/>
  <c r="S35" i="7"/>
  <c r="N35" i="7"/>
  <c r="H35" i="7"/>
  <c r="S34" i="7"/>
  <c r="N34" i="7"/>
  <c r="H34" i="7"/>
  <c r="S33" i="7"/>
  <c r="N33" i="7"/>
  <c r="H33" i="7"/>
  <c r="S32" i="7"/>
  <c r="N32" i="7"/>
  <c r="H32" i="7"/>
  <c r="S31" i="7"/>
  <c r="N31" i="7"/>
  <c r="H31" i="7"/>
  <c r="S30" i="7"/>
  <c r="N30" i="7"/>
  <c r="H30" i="7"/>
  <c r="S29" i="7"/>
  <c r="N29" i="7"/>
  <c r="H29" i="7"/>
  <c r="S28" i="7"/>
  <c r="N28" i="7"/>
  <c r="H28" i="7"/>
  <c r="S27" i="7"/>
  <c r="N27" i="7"/>
  <c r="H27" i="7"/>
  <c r="S26" i="7"/>
  <c r="N26" i="7"/>
  <c r="H26" i="7"/>
  <c r="S25" i="7"/>
  <c r="N25" i="7"/>
  <c r="H25" i="7"/>
  <c r="S24" i="7"/>
  <c r="N24" i="7"/>
  <c r="H24" i="7"/>
  <c r="S23" i="7"/>
  <c r="N23" i="7"/>
  <c r="H23" i="7"/>
  <c r="N22" i="7"/>
  <c r="H22" i="7"/>
  <c r="S21" i="7"/>
  <c r="N21" i="7"/>
  <c r="H21" i="7"/>
  <c r="S20" i="7"/>
  <c r="N20" i="7"/>
  <c r="H20" i="7"/>
  <c r="S19" i="7"/>
  <c r="N19" i="7"/>
  <c r="H19" i="7"/>
  <c r="S18" i="7"/>
  <c r="N18" i="7"/>
  <c r="H18" i="7"/>
  <c r="S26" i="5"/>
  <c r="L41" i="5"/>
  <c r="S21" i="5"/>
  <c r="Q41" i="5"/>
  <c r="S40" i="5"/>
  <c r="S39" i="5"/>
  <c r="S38" i="5"/>
  <c r="S37" i="5"/>
  <c r="S36" i="5"/>
  <c r="S35" i="5"/>
  <c r="S34" i="5"/>
  <c r="S33" i="5"/>
  <c r="S32" i="5"/>
  <c r="S31" i="5"/>
  <c r="S30" i="5"/>
  <c r="S29" i="5"/>
  <c r="S28" i="5"/>
  <c r="S27" i="5"/>
  <c r="S25" i="5"/>
  <c r="S24" i="5"/>
  <c r="S23" i="5"/>
  <c r="S20" i="5"/>
  <c r="S19" i="5"/>
  <c r="S18" i="5"/>
  <c r="F41" i="5"/>
  <c r="N40" i="5"/>
  <c r="H40" i="5"/>
  <c r="N39" i="5"/>
  <c r="H39" i="5"/>
  <c r="N38" i="5"/>
  <c r="H38" i="5"/>
  <c r="N37" i="5"/>
  <c r="H37" i="5"/>
  <c r="N36" i="5"/>
  <c r="H36" i="5"/>
  <c r="N35" i="5"/>
  <c r="H35" i="5"/>
  <c r="N34" i="5"/>
  <c r="H34" i="5"/>
  <c r="N33" i="5"/>
  <c r="H33" i="5"/>
  <c r="N32" i="5"/>
  <c r="H32" i="5"/>
  <c r="N31" i="5"/>
  <c r="H31" i="5"/>
  <c r="N30" i="5"/>
  <c r="H30" i="5"/>
  <c r="N29" i="5"/>
  <c r="H29" i="5"/>
  <c r="N28" i="5"/>
  <c r="H28" i="5"/>
  <c r="N27" i="5"/>
  <c r="H27" i="5"/>
  <c r="N26" i="5"/>
  <c r="H26" i="5"/>
  <c r="N25" i="5"/>
  <c r="H25" i="5"/>
  <c r="N24" i="5"/>
  <c r="H24" i="5"/>
  <c r="N23" i="5"/>
  <c r="H23" i="5"/>
  <c r="N22" i="5"/>
  <c r="H22" i="5"/>
  <c r="N21" i="5"/>
  <c r="H21" i="5"/>
  <c r="N20" i="5"/>
  <c r="H20" i="5"/>
  <c r="N19" i="5"/>
  <c r="H19" i="5"/>
  <c r="N18" i="5"/>
  <c r="H18" i="5"/>
  <c r="Q41" i="4"/>
  <c r="Q19" i="4"/>
  <c r="Q20" i="4"/>
  <c r="Q21" i="4"/>
  <c r="Q22" i="4"/>
  <c r="Q23" i="4"/>
  <c r="Q24" i="4"/>
  <c r="Q25" i="4"/>
  <c r="Q26" i="4"/>
  <c r="Q27" i="4"/>
  <c r="Q28" i="4"/>
  <c r="Q29" i="4"/>
  <c r="Q30" i="4"/>
  <c r="Q31" i="4"/>
  <c r="Q32" i="4"/>
  <c r="Q33" i="4"/>
  <c r="Q34" i="4"/>
  <c r="Q35" i="4"/>
  <c r="Q36" i="4"/>
  <c r="Q37" i="4"/>
  <c r="Q38" i="4"/>
  <c r="Q39" i="4"/>
  <c r="Q40" i="4"/>
  <c r="Q18" i="4"/>
  <c r="L41" i="4"/>
  <c r="N40" i="4"/>
  <c r="N39" i="4"/>
  <c r="N38" i="4"/>
  <c r="N37" i="4"/>
  <c r="N36" i="4"/>
  <c r="N35" i="4"/>
  <c r="N34" i="4"/>
  <c r="N33" i="4"/>
  <c r="N32" i="4"/>
  <c r="N31" i="4"/>
  <c r="N30" i="4"/>
  <c r="N29" i="4"/>
  <c r="N28" i="4"/>
  <c r="N27" i="4"/>
  <c r="N26" i="4"/>
  <c r="N25" i="4"/>
  <c r="N24" i="4"/>
  <c r="N23" i="4"/>
  <c r="N22" i="4"/>
  <c r="N21" i="4"/>
  <c r="N20" i="4"/>
  <c r="N19" i="4"/>
  <c r="N18" i="4"/>
  <c r="F41" i="4"/>
  <c r="H40" i="4"/>
  <c r="H39" i="4"/>
  <c r="H38" i="4"/>
  <c r="H37" i="4"/>
  <c r="H36" i="4"/>
  <c r="H35" i="4"/>
  <c r="H34" i="4"/>
  <c r="H33" i="4"/>
  <c r="H32" i="4"/>
  <c r="H31" i="4"/>
  <c r="H30" i="4"/>
  <c r="H29" i="4"/>
  <c r="H28" i="4"/>
  <c r="H27" i="4"/>
  <c r="H26" i="4"/>
  <c r="H25" i="4"/>
  <c r="H24" i="4"/>
  <c r="H23" i="4"/>
  <c r="H22" i="4"/>
  <c r="H21" i="4"/>
  <c r="H20" i="4"/>
  <c r="H19" i="4"/>
  <c r="H18" i="4"/>
  <c r="H30" i="1"/>
  <c r="H29" i="1"/>
  <c r="H23" i="1"/>
  <c r="H24" i="1"/>
  <c r="F41" i="1"/>
  <c r="H22" i="1"/>
  <c r="Y21" i="8" l="1"/>
  <c r="I22" i="8"/>
  <c r="T27" i="8"/>
  <c r="T37" i="8"/>
  <c r="AC41" i="8"/>
  <c r="O21" i="8"/>
  <c r="Y36" i="8"/>
  <c r="Y32" i="8"/>
  <c r="I23" i="8"/>
  <c r="O23" i="8"/>
  <c r="O28" i="8"/>
  <c r="O33" i="8"/>
  <c r="O38" i="8"/>
  <c r="Y26" i="8"/>
  <c r="T21" i="8"/>
  <c r="Y37" i="8"/>
  <c r="H41" i="8"/>
  <c r="I26" i="8" s="1"/>
  <c r="T28" i="8"/>
  <c r="T38" i="8"/>
  <c r="N41" i="8"/>
  <c r="O19" i="8" s="1"/>
  <c r="Y28" i="8"/>
  <c r="I33" i="8"/>
  <c r="I41" i="8"/>
  <c r="I38" i="8"/>
  <c r="I28" i="8"/>
  <c r="I32" i="8"/>
  <c r="I19" i="8"/>
  <c r="T31" i="8"/>
  <c r="T22" i="8"/>
  <c r="T25" i="8"/>
  <c r="T32" i="8"/>
  <c r="T19" i="8"/>
  <c r="T39" i="8"/>
  <c r="T29" i="8"/>
  <c r="T20" i="8"/>
  <c r="T33" i="8"/>
  <c r="T18" i="8"/>
  <c r="T23" i="8"/>
  <c r="T35" i="8"/>
  <c r="T41" i="8"/>
  <c r="U41" i="8" s="1"/>
  <c r="I39" i="8"/>
  <c r="Y38" i="8"/>
  <c r="Y22" i="8"/>
  <c r="Y33" i="8"/>
  <c r="Y23" i="8"/>
  <c r="Y31" i="8"/>
  <c r="Y18" i="8"/>
  <c r="Y41" i="8"/>
  <c r="Z41" i="8" s="1"/>
  <c r="Y27" i="8"/>
  <c r="O24" i="8"/>
  <c r="O29" i="8"/>
  <c r="O34" i="8"/>
  <c r="O39" i="8"/>
  <c r="T24" i="8"/>
  <c r="T34" i="8"/>
  <c r="Y24" i="8"/>
  <c r="Y29" i="8"/>
  <c r="Y34" i="8"/>
  <c r="Y39" i="8"/>
  <c r="I25" i="8"/>
  <c r="I30" i="8"/>
  <c r="I35" i="8"/>
  <c r="I40" i="8"/>
  <c r="Y19" i="8"/>
  <c r="O25" i="8"/>
  <c r="O35" i="8"/>
  <c r="O40" i="8"/>
  <c r="I20" i="8"/>
  <c r="T30" i="8"/>
  <c r="T40" i="8"/>
  <c r="O20" i="8"/>
  <c r="Y25" i="8"/>
  <c r="Y30" i="8"/>
  <c r="Y35" i="8"/>
  <c r="Y40" i="8"/>
  <c r="I21" i="8"/>
  <c r="T26" i="8"/>
  <c r="T36" i="8"/>
  <c r="O18" i="8"/>
  <c r="Y20" i="8"/>
  <c r="I18" i="8"/>
  <c r="X41" i="7"/>
  <c r="Y18" i="7"/>
  <c r="Y19" i="7"/>
  <c r="Z43" i="7"/>
  <c r="AA43" i="7" s="1"/>
  <c r="Y20" i="7"/>
  <c r="X46" i="7" s="1"/>
  <c r="X47" i="7" s="1"/>
  <c r="Y21" i="7"/>
  <c r="Y23" i="7"/>
  <c r="Y24" i="7"/>
  <c r="Y25" i="7"/>
  <c r="Y26" i="7"/>
  <c r="Y27" i="7"/>
  <c r="Y28" i="7"/>
  <c r="Y29" i="7"/>
  <c r="Y30" i="7"/>
  <c r="Y31" i="7"/>
  <c r="Y32" i="7"/>
  <c r="Y33" i="7"/>
  <c r="Y34" i="7"/>
  <c r="Y35" i="7"/>
  <c r="Y36" i="7"/>
  <c r="Y37" i="7"/>
  <c r="Y38" i="7"/>
  <c r="Y39" i="7"/>
  <c r="Y40" i="7"/>
  <c r="S41" i="7"/>
  <c r="T35" i="7"/>
  <c r="T23" i="7"/>
  <c r="T30" i="7"/>
  <c r="T37" i="7"/>
  <c r="T31" i="7"/>
  <c r="T36" i="7"/>
  <c r="T41" i="7"/>
  <c r="U41" i="7" s="1"/>
  <c r="T27" i="7"/>
  <c r="T22" i="7"/>
  <c r="T25" i="7"/>
  <c r="T32" i="7"/>
  <c r="T19" i="7"/>
  <c r="T26" i="7"/>
  <c r="T40" i="7"/>
  <c r="T18" i="7"/>
  <c r="N41" i="7"/>
  <c r="O34" i="7" s="1"/>
  <c r="H41" i="7"/>
  <c r="I39" i="7" s="1"/>
  <c r="S41" i="5"/>
  <c r="H41" i="5"/>
  <c r="I33" i="5" s="1"/>
  <c r="N41" i="5"/>
  <c r="N41" i="4"/>
  <c r="O30" i="4" s="1"/>
  <c r="H41" i="4"/>
  <c r="I35" i="4" s="1"/>
  <c r="H40" i="1"/>
  <c r="Z28" i="8" l="1"/>
  <c r="P18" i="8"/>
  <c r="AE41" i="8"/>
  <c r="Z23" i="8"/>
  <c r="U31" i="8"/>
  <c r="U36" i="8"/>
  <c r="Z33" i="8"/>
  <c r="U26" i="8"/>
  <c r="Z22" i="8"/>
  <c r="O26" i="8"/>
  <c r="P26" i="8" s="1"/>
  <c r="Z38" i="8"/>
  <c r="O30" i="8"/>
  <c r="P30" i="8" s="1"/>
  <c r="O36" i="8"/>
  <c r="P36" i="8" s="1"/>
  <c r="Z39" i="8"/>
  <c r="O32" i="8"/>
  <c r="O27" i="8"/>
  <c r="O31" i="8"/>
  <c r="P31" i="8" s="1"/>
  <c r="I34" i="8"/>
  <c r="O41" i="8"/>
  <c r="P41" i="8" s="1"/>
  <c r="I29" i="8"/>
  <c r="O37" i="8"/>
  <c r="P37" i="8" s="1"/>
  <c r="O22" i="8"/>
  <c r="I37" i="8"/>
  <c r="I31" i="8"/>
  <c r="I24" i="8"/>
  <c r="K24" i="8" s="1"/>
  <c r="I36" i="8"/>
  <c r="I27" i="8"/>
  <c r="AE22" i="8"/>
  <c r="AF22" i="8" s="1"/>
  <c r="Z29" i="8"/>
  <c r="U38" i="8"/>
  <c r="U34" i="8"/>
  <c r="U24" i="8"/>
  <c r="P27" i="8"/>
  <c r="P29" i="8"/>
  <c r="Z34" i="8"/>
  <c r="U37" i="8"/>
  <c r="U35" i="8"/>
  <c r="Z30" i="8"/>
  <c r="Z25" i="8"/>
  <c r="P34" i="8"/>
  <c r="J41" i="8"/>
  <c r="J35" i="8" s="1"/>
  <c r="K41" i="8"/>
  <c r="K26" i="8" s="1"/>
  <c r="K30" i="8"/>
  <c r="P22" i="8"/>
  <c r="Z24" i="8"/>
  <c r="U27" i="8"/>
  <c r="Z35" i="8"/>
  <c r="P39" i="8"/>
  <c r="U18" i="8"/>
  <c r="Z21" i="8"/>
  <c r="P20" i="8"/>
  <c r="U33" i="8"/>
  <c r="U40" i="8"/>
  <c r="U20" i="8"/>
  <c r="U30" i="8"/>
  <c r="P24" i="8"/>
  <c r="U29" i="8"/>
  <c r="Z27" i="8"/>
  <c r="U39" i="8"/>
  <c r="P40" i="8"/>
  <c r="U19" i="8"/>
  <c r="P35" i="8"/>
  <c r="Z18" i="8"/>
  <c r="U21" i="8"/>
  <c r="U25" i="8"/>
  <c r="P33" i="8"/>
  <c r="Z36" i="8"/>
  <c r="Z20" i="8"/>
  <c r="Z19" i="8"/>
  <c r="Z31" i="8"/>
  <c r="U22" i="8"/>
  <c r="P28" i="8"/>
  <c r="T29" i="7"/>
  <c r="T38" i="7"/>
  <c r="T34" i="7"/>
  <c r="X43" i="7"/>
  <c r="Z45" i="7" s="1"/>
  <c r="Y41" i="7"/>
  <c r="Z41" i="7" s="1"/>
  <c r="Y22" i="7"/>
  <c r="O24" i="7"/>
  <c r="I38" i="7"/>
  <c r="I35" i="7"/>
  <c r="O28" i="7"/>
  <c r="I28" i="7"/>
  <c r="O31" i="7"/>
  <c r="I31" i="7"/>
  <c r="O39" i="7"/>
  <c r="I21" i="7"/>
  <c r="I26" i="7"/>
  <c r="I19" i="7"/>
  <c r="T33" i="7"/>
  <c r="T28" i="7"/>
  <c r="T24" i="7"/>
  <c r="T21" i="7"/>
  <c r="T39" i="7"/>
  <c r="T20" i="7"/>
  <c r="I33" i="7"/>
  <c r="I22" i="7"/>
  <c r="I27" i="7"/>
  <c r="I41" i="7"/>
  <c r="I36" i="7"/>
  <c r="I24" i="7"/>
  <c r="I37" i="7"/>
  <c r="O29" i="7"/>
  <c r="O18" i="7"/>
  <c r="O37" i="7"/>
  <c r="O41" i="7"/>
  <c r="P41" i="7" s="1"/>
  <c r="O40" i="7"/>
  <c r="O32" i="7"/>
  <c r="P32" i="7" s="1"/>
  <c r="O21" i="7"/>
  <c r="O30" i="7"/>
  <c r="P30" i="7" s="1"/>
  <c r="U18" i="7"/>
  <c r="U24" i="7"/>
  <c r="O22" i="7"/>
  <c r="P22" i="7" s="1"/>
  <c r="P31" i="7"/>
  <c r="U40" i="7"/>
  <c r="I30" i="7"/>
  <c r="I34" i="7"/>
  <c r="O23" i="7"/>
  <c r="O27" i="7"/>
  <c r="O36" i="7"/>
  <c r="O20" i="7"/>
  <c r="I20" i="7"/>
  <c r="I23" i="7"/>
  <c r="I40" i="7"/>
  <c r="I32" i="7"/>
  <c r="O33" i="7"/>
  <c r="O25" i="7"/>
  <c r="P25" i="7" s="1"/>
  <c r="U26" i="7"/>
  <c r="O38" i="7"/>
  <c r="I29" i="7"/>
  <c r="O35" i="7"/>
  <c r="O26" i="7"/>
  <c r="P26" i="7" s="1"/>
  <c r="I25" i="7"/>
  <c r="O19" i="7"/>
  <c r="P19" i="7" s="1"/>
  <c r="I18" i="7"/>
  <c r="T24" i="5"/>
  <c r="T25" i="5"/>
  <c r="T27" i="5"/>
  <c r="T28" i="5"/>
  <c r="T29" i="5"/>
  <c r="T30" i="5"/>
  <c r="T31" i="5"/>
  <c r="U31" i="5" s="1"/>
  <c r="V31" i="5" s="1"/>
  <c r="T32" i="5"/>
  <c r="T33" i="5"/>
  <c r="T34" i="5"/>
  <c r="T35" i="5"/>
  <c r="T36" i="5"/>
  <c r="T37" i="5"/>
  <c r="T41" i="5"/>
  <c r="U41" i="5" s="1"/>
  <c r="T38" i="5"/>
  <c r="T19" i="5"/>
  <c r="T39" i="5"/>
  <c r="T20" i="5"/>
  <c r="T40" i="5"/>
  <c r="T21" i="5"/>
  <c r="T18" i="5"/>
  <c r="T22" i="5"/>
  <c r="T23" i="5"/>
  <c r="T26" i="5"/>
  <c r="O26" i="5"/>
  <c r="U30" i="5"/>
  <c r="V30" i="5" s="1"/>
  <c r="U26" i="5"/>
  <c r="V26" i="5" s="1"/>
  <c r="U25" i="5"/>
  <c r="V25" i="5" s="1"/>
  <c r="I18" i="5"/>
  <c r="I28" i="5"/>
  <c r="I36" i="5"/>
  <c r="I22" i="5"/>
  <c r="I37" i="5"/>
  <c r="I40" i="5"/>
  <c r="I27" i="5"/>
  <c r="O36" i="5"/>
  <c r="O18" i="5"/>
  <c r="I25" i="5"/>
  <c r="I21" i="5"/>
  <c r="O20" i="5"/>
  <c r="O38" i="5"/>
  <c r="O28" i="5"/>
  <c r="I32" i="5"/>
  <c r="O41" i="5"/>
  <c r="P41" i="5" s="1"/>
  <c r="P20" i="5" s="1"/>
  <c r="O19" i="5"/>
  <c r="I38" i="5"/>
  <c r="O34" i="5"/>
  <c r="O27" i="5"/>
  <c r="O37" i="5"/>
  <c r="O24" i="5"/>
  <c r="O23" i="5"/>
  <c r="O33" i="5"/>
  <c r="I34" i="5"/>
  <c r="I23" i="5"/>
  <c r="O22" i="5"/>
  <c r="O40" i="5"/>
  <c r="O32" i="5"/>
  <c r="I41" i="5"/>
  <c r="I24" i="5"/>
  <c r="O31" i="5"/>
  <c r="O35" i="5"/>
  <c r="O21" i="5"/>
  <c r="I35" i="5"/>
  <c r="I20" i="5"/>
  <c r="I31" i="5"/>
  <c r="O39" i="5"/>
  <c r="O30" i="5"/>
  <c r="O29" i="5"/>
  <c r="I30" i="5"/>
  <c r="I39" i="5"/>
  <c r="I26" i="5"/>
  <c r="I29" i="5"/>
  <c r="O25" i="5"/>
  <c r="I19" i="5"/>
  <c r="O28" i="4"/>
  <c r="O38" i="4"/>
  <c r="O20" i="4"/>
  <c r="O26" i="4"/>
  <c r="O21" i="4"/>
  <c r="O32" i="4"/>
  <c r="O18" i="4"/>
  <c r="O19" i="4"/>
  <c r="O41" i="4"/>
  <c r="P41" i="4" s="1"/>
  <c r="O35" i="4"/>
  <c r="O25" i="4"/>
  <c r="O33" i="4"/>
  <c r="O34" i="4"/>
  <c r="O24" i="4"/>
  <c r="O37" i="4"/>
  <c r="O36" i="4"/>
  <c r="O40" i="4"/>
  <c r="O39" i="4"/>
  <c r="O29" i="4"/>
  <c r="O22" i="4"/>
  <c r="O31" i="4"/>
  <c r="O27" i="4"/>
  <c r="O23" i="4"/>
  <c r="I41" i="4"/>
  <c r="I39" i="4"/>
  <c r="I37" i="4"/>
  <c r="I32" i="4"/>
  <c r="I27" i="4"/>
  <c r="I22" i="4"/>
  <c r="I21" i="4"/>
  <c r="I33" i="4"/>
  <c r="I25" i="4"/>
  <c r="I20" i="4"/>
  <c r="I31" i="4"/>
  <c r="I28" i="4"/>
  <c r="I18" i="4"/>
  <c r="I30" i="4"/>
  <c r="I36" i="4"/>
  <c r="I24" i="4"/>
  <c r="I38" i="4"/>
  <c r="I23" i="4"/>
  <c r="I40" i="4"/>
  <c r="I34" i="4"/>
  <c r="I26" i="4"/>
  <c r="I19" i="4"/>
  <c r="I29" i="4"/>
  <c r="H39" i="1"/>
  <c r="H27" i="1"/>
  <c r="Z26" i="8" l="1"/>
  <c r="AE25" i="8"/>
  <c r="AF25" i="8" s="1"/>
  <c r="AE33" i="8"/>
  <c r="AF33" i="8" s="1"/>
  <c r="AE28" i="8"/>
  <c r="AF28" i="8" s="1"/>
  <c r="AE31" i="8"/>
  <c r="AF31" i="8" s="1"/>
  <c r="AE35" i="8"/>
  <c r="AF35" i="8" s="1"/>
  <c r="AE18" i="8"/>
  <c r="AF18" i="8" s="1"/>
  <c r="AE19" i="8"/>
  <c r="AF19" i="8" s="1"/>
  <c r="AE26" i="8"/>
  <c r="AF26" i="8" s="1"/>
  <c r="AE27" i="8"/>
  <c r="AF27" i="8" s="1"/>
  <c r="P21" i="8"/>
  <c r="AE30" i="8"/>
  <c r="AF30" i="8" s="1"/>
  <c r="AE34" i="8"/>
  <c r="AF34" i="8" s="1"/>
  <c r="AE36" i="8"/>
  <c r="AF36" i="8" s="1"/>
  <c r="Z37" i="8"/>
  <c r="AE37" i="8"/>
  <c r="AF37" i="8" s="1"/>
  <c r="AE39" i="8"/>
  <c r="AF39" i="8" s="1"/>
  <c r="AE20" i="8"/>
  <c r="AF20" i="8" s="1"/>
  <c r="AE40" i="8"/>
  <c r="AF40" i="8" s="1"/>
  <c r="AE21" i="8"/>
  <c r="AF21" i="8" s="1"/>
  <c r="AE23" i="8"/>
  <c r="AF23" i="8" s="1"/>
  <c r="AE38" i="8"/>
  <c r="AF38" i="8" s="1"/>
  <c r="AE24" i="8"/>
  <c r="AF24" i="8" s="1"/>
  <c r="AE32" i="8"/>
  <c r="AF32" i="8" s="1"/>
  <c r="P25" i="8"/>
  <c r="U23" i="8"/>
  <c r="Z40" i="8"/>
  <c r="AE29" i="8"/>
  <c r="AF29" i="8" s="1"/>
  <c r="P38" i="8"/>
  <c r="U28" i="8"/>
  <c r="Z32" i="8"/>
  <c r="U32" i="8"/>
  <c r="P19" i="8"/>
  <c r="P32" i="8"/>
  <c r="P23" i="8"/>
  <c r="J26" i="8"/>
  <c r="K27" i="8"/>
  <c r="K37" i="8"/>
  <c r="K23" i="8"/>
  <c r="K22" i="8"/>
  <c r="K20" i="8"/>
  <c r="J39" i="8"/>
  <c r="J20" i="8"/>
  <c r="K39" i="8"/>
  <c r="K38" i="8"/>
  <c r="J38" i="8"/>
  <c r="K36" i="8"/>
  <c r="J36" i="8"/>
  <c r="J18" i="8"/>
  <c r="J25" i="8"/>
  <c r="K18" i="8"/>
  <c r="K25" i="8"/>
  <c r="J27" i="8"/>
  <c r="J23" i="8"/>
  <c r="J37" i="8"/>
  <c r="J22" i="8"/>
  <c r="K28" i="8"/>
  <c r="J28" i="8"/>
  <c r="J31" i="8"/>
  <c r="K31" i="8"/>
  <c r="J29" i="8"/>
  <c r="K35" i="8"/>
  <c r="K32" i="8"/>
  <c r="K29" i="8"/>
  <c r="K34" i="8"/>
  <c r="J32" i="8"/>
  <c r="J34" i="8"/>
  <c r="K33" i="8"/>
  <c r="J33" i="8"/>
  <c r="K21" i="8"/>
  <c r="J19" i="8"/>
  <c r="J21" i="8"/>
  <c r="J40" i="8"/>
  <c r="K19" i="8"/>
  <c r="J30" i="8"/>
  <c r="J24" i="8"/>
  <c r="K40" i="8"/>
  <c r="Z37" i="7"/>
  <c r="Z36" i="7"/>
  <c r="Z35" i="7"/>
  <c r="Z33" i="7"/>
  <c r="Z30" i="7"/>
  <c r="Z27" i="7"/>
  <c r="Z26" i="7"/>
  <c r="AA26" i="7" s="1"/>
  <c r="P34" i="7"/>
  <c r="AA45" i="7"/>
  <c r="Z48" i="7"/>
  <c r="P33" i="7"/>
  <c r="Z20" i="7"/>
  <c r="Z38" i="7"/>
  <c r="Z39" i="7"/>
  <c r="Z18" i="7"/>
  <c r="AA18" i="7" s="1"/>
  <c r="P36" i="7"/>
  <c r="Z25" i="7"/>
  <c r="Z19" i="7"/>
  <c r="Z23" i="7"/>
  <c r="Z21" i="7"/>
  <c r="Z28" i="7"/>
  <c r="Z31" i="7"/>
  <c r="U36" i="7"/>
  <c r="AA36" i="7" s="1"/>
  <c r="Z22" i="7"/>
  <c r="P20" i="7"/>
  <c r="Z40" i="7"/>
  <c r="AA40" i="7" s="1"/>
  <c r="P27" i="7"/>
  <c r="Z32" i="7"/>
  <c r="P23" i="7"/>
  <c r="Z34" i="7"/>
  <c r="Z29" i="7"/>
  <c r="P24" i="7"/>
  <c r="Z24" i="7"/>
  <c r="AA24" i="7" s="1"/>
  <c r="P40" i="7"/>
  <c r="U39" i="7"/>
  <c r="P21" i="7"/>
  <c r="J41" i="7"/>
  <c r="K41" i="7"/>
  <c r="K33" i="7" s="1"/>
  <c r="K32" i="7"/>
  <c r="J32" i="7"/>
  <c r="K22" i="7"/>
  <c r="U21" i="7"/>
  <c r="U28" i="7"/>
  <c r="U31" i="7"/>
  <c r="U35" i="7"/>
  <c r="AA35" i="7" s="1"/>
  <c r="U38" i="7"/>
  <c r="U29" i="7"/>
  <c r="U20" i="7"/>
  <c r="U30" i="7"/>
  <c r="AA30" i="7" s="1"/>
  <c r="U37" i="7"/>
  <c r="AA37" i="7" s="1"/>
  <c r="U23" i="7"/>
  <c r="U34" i="7"/>
  <c r="P28" i="7"/>
  <c r="P35" i="7"/>
  <c r="U33" i="7"/>
  <c r="AA33" i="7" s="1"/>
  <c r="P37" i="7"/>
  <c r="U32" i="7"/>
  <c r="U19" i="7"/>
  <c r="U27" i="7"/>
  <c r="AA27" i="7" s="1"/>
  <c r="P18" i="7"/>
  <c r="U22" i="7"/>
  <c r="P29" i="7"/>
  <c r="P38" i="7"/>
  <c r="U25" i="7"/>
  <c r="P39" i="7"/>
  <c r="U40" i="5"/>
  <c r="V40" i="5" s="1"/>
  <c r="U21" i="5"/>
  <c r="V21" i="5" s="1"/>
  <c r="U23" i="5"/>
  <c r="V23" i="5" s="1"/>
  <c r="U24" i="5"/>
  <c r="V24" i="5" s="1"/>
  <c r="U28" i="5"/>
  <c r="V28" i="5" s="1"/>
  <c r="U18" i="5"/>
  <c r="V18" i="5" s="1"/>
  <c r="U38" i="5"/>
  <c r="V38" i="5" s="1"/>
  <c r="U19" i="5"/>
  <c r="V19" i="5" s="1"/>
  <c r="U39" i="5"/>
  <c r="V39" i="5" s="1"/>
  <c r="U20" i="5"/>
  <c r="V20" i="5" s="1"/>
  <c r="U32" i="5"/>
  <c r="V32" i="5" s="1"/>
  <c r="U33" i="5"/>
  <c r="V33" i="5" s="1"/>
  <c r="U35" i="5"/>
  <c r="V35" i="5" s="1"/>
  <c r="U36" i="5"/>
  <c r="V36" i="5" s="1"/>
  <c r="U34" i="5"/>
  <c r="V34" i="5" s="1"/>
  <c r="U37" i="5"/>
  <c r="V37" i="5" s="1"/>
  <c r="U22" i="5"/>
  <c r="V22" i="5" s="1"/>
  <c r="U29" i="5"/>
  <c r="V29" i="5" s="1"/>
  <c r="U27" i="5"/>
  <c r="V27" i="5" s="1"/>
  <c r="P28" i="5"/>
  <c r="P18" i="5"/>
  <c r="P40" i="5"/>
  <c r="P25" i="5"/>
  <c r="P22" i="5"/>
  <c r="P33" i="5"/>
  <c r="P23" i="5"/>
  <c r="P29" i="5"/>
  <c r="P24" i="5"/>
  <c r="P30" i="5"/>
  <c r="P37" i="5"/>
  <c r="P27" i="5"/>
  <c r="P34" i="5"/>
  <c r="P19" i="5"/>
  <c r="K41" i="5"/>
  <c r="K24" i="5" s="1"/>
  <c r="J41" i="5"/>
  <c r="J19" i="5" s="1"/>
  <c r="K19" i="5"/>
  <c r="P39" i="5"/>
  <c r="P38" i="5"/>
  <c r="P26" i="5"/>
  <c r="P36" i="5"/>
  <c r="P21" i="5"/>
  <c r="P35" i="5"/>
  <c r="P31" i="5"/>
  <c r="P32" i="5"/>
  <c r="P18" i="4"/>
  <c r="P27" i="4"/>
  <c r="P28" i="4"/>
  <c r="P29" i="4"/>
  <c r="P30" i="4"/>
  <c r="P31" i="4"/>
  <c r="P32" i="4"/>
  <c r="P33" i="4"/>
  <c r="P34" i="4"/>
  <c r="P35" i="4"/>
  <c r="P36" i="4"/>
  <c r="P37" i="4"/>
  <c r="P38" i="4"/>
  <c r="P19" i="4"/>
  <c r="P39" i="4"/>
  <c r="P20" i="4"/>
  <c r="P40" i="4"/>
  <c r="P21" i="4"/>
  <c r="P22" i="4"/>
  <c r="P23" i="4"/>
  <c r="P24" i="4"/>
  <c r="P25" i="4"/>
  <c r="P26" i="4"/>
  <c r="K41" i="4"/>
  <c r="K35" i="4" s="1"/>
  <c r="J41" i="4"/>
  <c r="J35" i="4" s="1"/>
  <c r="H26" i="1"/>
  <c r="H35" i="1"/>
  <c r="H21" i="1"/>
  <c r="H32" i="1"/>
  <c r="H31" i="1"/>
  <c r="H37" i="1"/>
  <c r="H38" i="1"/>
  <c r="H34" i="1"/>
  <c r="H25" i="1"/>
  <c r="AF41" i="8" l="1"/>
  <c r="AA29" i="7"/>
  <c r="AA22" i="7"/>
  <c r="AA23" i="7"/>
  <c r="AA38" i="7"/>
  <c r="AA20" i="7"/>
  <c r="AA21" i="7"/>
  <c r="AA19" i="7"/>
  <c r="AA34" i="7"/>
  <c r="AA31" i="7"/>
  <c r="AA25" i="7"/>
  <c r="AA32" i="7"/>
  <c r="AA28" i="7"/>
  <c r="AA39" i="7"/>
  <c r="J35" i="7"/>
  <c r="J19" i="7"/>
  <c r="J39" i="7"/>
  <c r="J21" i="7"/>
  <c r="J28" i="7"/>
  <c r="J38" i="7"/>
  <c r="J26" i="7"/>
  <c r="J31" i="7"/>
  <c r="K29" i="7"/>
  <c r="K36" i="7"/>
  <c r="J29" i="7"/>
  <c r="K34" i="7"/>
  <c r="K18" i="7"/>
  <c r="J30" i="7"/>
  <c r="J24" i="7"/>
  <c r="K24" i="7"/>
  <c r="K25" i="7"/>
  <c r="J18" i="7"/>
  <c r="J20" i="7"/>
  <c r="K20" i="7"/>
  <c r="K35" i="7"/>
  <c r="K19" i="7"/>
  <c r="K39" i="7"/>
  <c r="K21" i="7"/>
  <c r="K28" i="7"/>
  <c r="K38" i="7"/>
  <c r="K26" i="7"/>
  <c r="K31" i="7"/>
  <c r="J36" i="7"/>
  <c r="K30" i="7"/>
  <c r="J25" i="7"/>
  <c r="J34" i="7"/>
  <c r="J40" i="7"/>
  <c r="J33" i="7"/>
  <c r="K40" i="7"/>
  <c r="J23" i="7"/>
  <c r="J27" i="7"/>
  <c r="K37" i="7"/>
  <c r="K23" i="7"/>
  <c r="K27" i="7"/>
  <c r="J37" i="7"/>
  <c r="J22" i="7"/>
  <c r="J37" i="5"/>
  <c r="J18" i="5"/>
  <c r="J27" i="5"/>
  <c r="J40" i="5"/>
  <c r="J21" i="5"/>
  <c r="J28" i="5"/>
  <c r="J32" i="5"/>
  <c r="J36" i="5"/>
  <c r="J33" i="5"/>
  <c r="J22" i="5"/>
  <c r="J25" i="5"/>
  <c r="J35" i="5"/>
  <c r="K23" i="5"/>
  <c r="J24" i="5"/>
  <c r="J23" i="5"/>
  <c r="K21" i="5"/>
  <c r="K37" i="5"/>
  <c r="K18" i="5"/>
  <c r="K27" i="5"/>
  <c r="K40" i="5"/>
  <c r="K32" i="5"/>
  <c r="K36" i="5"/>
  <c r="K22" i="5"/>
  <c r="K28" i="5"/>
  <c r="K33" i="5"/>
  <c r="K25" i="5"/>
  <c r="K35" i="5"/>
  <c r="J20" i="5"/>
  <c r="J34" i="5"/>
  <c r="K20" i="5"/>
  <c r="K34" i="5"/>
  <c r="J31" i="5"/>
  <c r="K31" i="5"/>
  <c r="J38" i="5"/>
  <c r="K38" i="5"/>
  <c r="J30" i="5"/>
  <c r="J39" i="5"/>
  <c r="K30" i="5"/>
  <c r="K39" i="5"/>
  <c r="J26" i="5"/>
  <c r="K26" i="5"/>
  <c r="J29" i="5"/>
  <c r="K29" i="5"/>
  <c r="J39" i="4"/>
  <c r="K19" i="4"/>
  <c r="J25" i="4"/>
  <c r="J20" i="4"/>
  <c r="K39" i="4"/>
  <c r="J19" i="4"/>
  <c r="K37" i="4"/>
  <c r="J37" i="4"/>
  <c r="K25" i="4"/>
  <c r="K28" i="4"/>
  <c r="J30" i="4"/>
  <c r="K32" i="4"/>
  <c r="K29" i="4"/>
  <c r="K22" i="4"/>
  <c r="K27" i="4"/>
  <c r="J28" i="4"/>
  <c r="K30" i="4"/>
  <c r="K23" i="4"/>
  <c r="K31" i="4"/>
  <c r="J18" i="4"/>
  <c r="J33" i="4"/>
  <c r="J24" i="4"/>
  <c r="J29" i="4"/>
  <c r="J22" i="4"/>
  <c r="J27" i="4"/>
  <c r="J21" i="4"/>
  <c r="K21" i="4"/>
  <c r="K20" i="4"/>
  <c r="J31" i="4"/>
  <c r="J23" i="4"/>
  <c r="K40" i="4"/>
  <c r="K33" i="4"/>
  <c r="J40" i="4"/>
  <c r="K18" i="4"/>
  <c r="J34" i="4"/>
  <c r="J36" i="4"/>
  <c r="J32" i="4"/>
  <c r="K34" i="4"/>
  <c r="K36" i="4"/>
  <c r="J26" i="4"/>
  <c r="J38" i="4"/>
  <c r="K26" i="4"/>
  <c r="K38" i="4"/>
  <c r="K24" i="4"/>
  <c r="H33" i="1"/>
  <c r="AA41" i="7" l="1"/>
  <c r="V41" i="5"/>
  <c r="H19" i="1"/>
  <c r="H20" i="1"/>
  <c r="H28" i="1"/>
  <c r="H36" i="1"/>
  <c r="H18" i="1"/>
  <c r="H41" i="1" l="1"/>
  <c r="I29" i="1" s="1"/>
  <c r="I39" i="1" l="1"/>
  <c r="I23" i="1"/>
  <c r="I38" i="1"/>
  <c r="I41" i="1"/>
  <c r="J41" i="1" s="1"/>
  <c r="J29" i="1" s="1"/>
  <c r="I26" i="1"/>
  <c r="I19" i="1"/>
  <c r="I21" i="1"/>
  <c r="I30" i="1"/>
  <c r="I27" i="1"/>
  <c r="I35" i="1"/>
  <c r="I34" i="1"/>
  <c r="I25" i="1"/>
  <c r="I22" i="1"/>
  <c r="I37" i="1"/>
  <c r="I40" i="1"/>
  <c r="I36" i="1"/>
  <c r="I32" i="1"/>
  <c r="I33" i="1"/>
  <c r="I18" i="1"/>
  <c r="I24" i="1"/>
  <c r="I28" i="1"/>
  <c r="I31" i="1"/>
  <c r="I20" i="1"/>
  <c r="J39" i="1" l="1"/>
  <c r="J23" i="1"/>
  <c r="J31" i="1"/>
  <c r="J37" i="1"/>
  <c r="J35" i="1"/>
  <c r="J33" i="1"/>
  <c r="J32" i="1"/>
  <c r="J27" i="1"/>
  <c r="J36" i="1"/>
  <c r="J30" i="1"/>
  <c r="J40" i="1"/>
  <c r="J21" i="1"/>
  <c r="J19" i="1"/>
  <c r="K41" i="1"/>
  <c r="K19" i="1" s="1"/>
  <c r="J22" i="1"/>
  <c r="J26" i="1"/>
  <c r="J24" i="1"/>
  <c r="J25" i="1"/>
  <c r="J18" i="1"/>
  <c r="J34" i="1"/>
  <c r="J38" i="1"/>
  <c r="J20" i="1"/>
  <c r="J28" i="1"/>
  <c r="K20" i="1" l="1"/>
  <c r="K29" i="1"/>
  <c r="K36" i="1"/>
  <c r="K35" i="1"/>
  <c r="K22" i="1"/>
  <c r="K30" i="1"/>
  <c r="K27" i="1"/>
  <c r="K33" i="1"/>
  <c r="K31" i="1"/>
  <c r="K23" i="1"/>
  <c r="K25" i="1"/>
  <c r="K34" i="1"/>
  <c r="K32" i="1"/>
  <c r="K40" i="1"/>
  <c r="K38" i="1"/>
  <c r="K39" i="1"/>
  <c r="K18" i="1"/>
  <c r="K21" i="1"/>
  <c r="K24" i="1"/>
  <c r="K28" i="1"/>
  <c r="K37" i="1"/>
  <c r="K26" i="1"/>
</calcChain>
</file>

<file path=xl/sharedStrings.xml><?xml version="1.0" encoding="utf-8"?>
<sst xmlns="http://schemas.openxmlformats.org/spreadsheetml/2006/main" count="659" uniqueCount="83">
  <si>
    <t>Exhibit A to SPP Markets+ Phase 1 Funding Agreement</t>
  </si>
  <si>
    <t>Phase 1 Funding Fee and Post Phase 1 Monthly Run Rate</t>
  </si>
  <si>
    <t>The Parties understand that input received from stakeholders during the course of developing Markets+, conditions imposed or questions raised in the regulatory approval process, and the activities of the Parties in implementing Markets+ may cause the Parties to determine that changes may be necessary or desirable. Accordingly, this Exhibit A may be modified in accordance with Section 4 of the Agreement.</t>
  </si>
  <si>
    <t>Phase 1 Funding Fee: $9,700,000.00</t>
  </si>
  <si>
    <t>Post Phase 1 Monthly Run Rate: $500,000.00 with a 5% annual inflation increase if the Post Phase 1 period exceeds 12 months.</t>
  </si>
  <si>
    <t xml:space="preserve">The Company’s percent share of the Phase 1 Funding Fee and Post Phase 1 Monthly Run Rate is calculated by dividing the Company’s Obligation Share MWh by the Total Participating MWh. </t>
  </si>
  <si>
    <t>The Obligation Share MWh is calculated based on the type of participating entity as detailed below.</t>
  </si>
  <si>
    <t xml:space="preserve">For an entity that is a Balancing Authority (“Participating BA”) the Obligation Share MWh is equal to the BA’s Net Energy for Load (“NEL”) submitted to the Western Electricity Coordinating Council (“WECC”) for 2021 less Participating Sub-Entity NEL, if applicable and less NEL that was removed from the Participating BA prior to January 1, 2023, if applicable.  </t>
  </si>
  <si>
    <t xml:space="preserve">For an entity located within a Participating BA with generation and load (“Sub-Entity”), the Obligation Share MWh is equal to the Sub-Entity’s NEL submitted to WECC for 2021. If an entity qualifies as a Sub-Entity in multiple Participating BAs, the Sub-Entity’s Obligation Share MWh will be the aggregated NEL from each Participating BA. </t>
  </si>
  <si>
    <t xml:space="preserve">For an entity with participating generation only (“Participating Generators”), the Obligation Share MWh is equal to the combined amount of generating output from 2021 of each participating generator represented by the entity in Markets+. </t>
  </si>
  <si>
    <t xml:space="preserve">The Total Participating MWh equals the combined NEL plus participating generation production in 2021 of all parties that have executed the Funding Agreement with SPP.  </t>
  </si>
  <si>
    <t>Updated 6/20/2024</t>
  </si>
  <si>
    <t>August 2024 Forward</t>
  </si>
  <si>
    <t>Phase 1 Funding Fee</t>
  </si>
  <si>
    <t>Post Phase 1 Monthly Run Rate</t>
  </si>
  <si>
    <t>Original</t>
  </si>
  <si>
    <t>Revised (WAPA-DSW &amp; AEPCO Removed)</t>
  </si>
  <si>
    <t>Revised (WAPA-DSW, AEPCO, &amp; NVE Removed)</t>
  </si>
  <si>
    <t>Revised (WAPA-DSW, AEPCO, NVE, CalPeco Removed)</t>
  </si>
  <si>
    <t>Phase 1 Obligation</t>
  </si>
  <si>
    <t>Post Phase 1 Monthly Obligation</t>
  </si>
  <si>
    <t>Company</t>
  </si>
  <si>
    <t>Sector</t>
  </si>
  <si>
    <t>BA, SE or Gen</t>
  </si>
  <si>
    <t>BA</t>
  </si>
  <si>
    <t>2021 NEL or Gen</t>
  </si>
  <si>
    <t>Sub-Entity NEL</t>
  </si>
  <si>
    <t>Obligation Share MWh</t>
  </si>
  <si>
    <t>% Share</t>
  </si>
  <si>
    <t>Difference</t>
  </si>
  <si>
    <t>PowerEx</t>
  </si>
  <si>
    <t>PP</t>
  </si>
  <si>
    <t>BC Hydro</t>
  </si>
  <si>
    <t>Salt River</t>
  </si>
  <si>
    <t>SRP</t>
  </si>
  <si>
    <t>Puget Sound</t>
  </si>
  <si>
    <t>IOU</t>
  </si>
  <si>
    <t>PSE</t>
  </si>
  <si>
    <t>Bonneville Power</t>
  </si>
  <si>
    <t>BPA</t>
  </si>
  <si>
    <t>NV Energy</t>
  </si>
  <si>
    <t>NVE</t>
  </si>
  <si>
    <t>AEPCO- APS</t>
  </si>
  <si>
    <t>SE</t>
  </si>
  <si>
    <t>APS</t>
  </si>
  <si>
    <t>Arizona Public Service</t>
  </si>
  <si>
    <t>Pattern Renewables 2</t>
  </si>
  <si>
    <t>Independent-IPP</t>
  </si>
  <si>
    <t>Gen</t>
  </si>
  <si>
    <t>Liberty Utilities (Calpeco Electric)</t>
  </si>
  <si>
    <t>AEPCO- WALC</t>
  </si>
  <si>
    <t>WALC</t>
  </si>
  <si>
    <t>Chelan County Public Utility District</t>
  </si>
  <si>
    <t>Chelan</t>
  </si>
  <si>
    <t>AEPCO-TEP</t>
  </si>
  <si>
    <t>TEP</t>
  </si>
  <si>
    <t>Tucson Electric Power Company</t>
  </si>
  <si>
    <t>Black Hills Power</t>
  </si>
  <si>
    <t>Outside of M+</t>
  </si>
  <si>
    <t>Cheyenne Light, Fuel &amp; Power Co.</t>
  </si>
  <si>
    <t>Black Hills Colorado Electric</t>
  </si>
  <si>
    <t>PSCo</t>
  </si>
  <si>
    <t>Tri-State</t>
  </si>
  <si>
    <t>City of Tacoma</t>
  </si>
  <si>
    <t>Tacoma</t>
  </si>
  <si>
    <t>Snohomish Public Utility District</t>
  </si>
  <si>
    <t>Public Utility District of Grant County</t>
  </si>
  <si>
    <t>Grant</t>
  </si>
  <si>
    <t>Municipal Energy Agency of Nebraska</t>
  </si>
  <si>
    <t>Public Service Company of Colorado</t>
  </si>
  <si>
    <t>WAPA DSW</t>
  </si>
  <si>
    <t xml:space="preserve">WALC </t>
  </si>
  <si>
    <t>PSE NEL</t>
  </si>
  <si>
    <t>Implementation Rate</t>
  </si>
  <si>
    <t>Operating Rate</t>
  </si>
  <si>
    <t>Updated 6/3/2024</t>
  </si>
  <si>
    <t>July 2024</t>
  </si>
  <si>
    <t>Updated 3/18/2024</t>
  </si>
  <si>
    <t>April - June 2024</t>
  </si>
  <si>
    <t>Draft</t>
  </si>
  <si>
    <t>Updated 10/11/2024</t>
  </si>
  <si>
    <t>October 2024 Forward</t>
  </si>
  <si>
    <t>Revised (WAPA-DSW, AEPCO, NVE, CalPeco, Pattern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</si>
</sst>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u/>
      <sz val="12"/>
      <color theme="1"/>
      <name val="Times New Roman"/>
      <family val="1"/>
    </font>
    <font>
      <sz val="12"/>
      <color theme="1"/>
      <name val="Times New Roman"/>
      <family val="1"/>
    </font>
    <font>
      <b/>
      <sz val="12"/>
      <color theme="1"/>
      <name val="Times New Roman"/>
      <family val="1"/>
    </font>
    <font>
      <sz val="11"/>
      <color theme="1"/>
      <name val="Times New Roman"/>
      <family val="1"/>
    </font>
    <font>
      <b/>
      <sz val="11"/>
      <color theme="1"/>
      <name val="Times New Roman"/>
      <family val="1"/>
    </font>
    <font>
      <sz val="20"/>
      <color theme="1"/>
      <name val="Times New Roman"/>
      <family val="1"/>
    </font>
    <font>
      <sz val="18"/>
      <color theme="1"/>
      <name val="Times New Roman"/>
      <family val="1"/>
    </font>
    <font>
      <b/>
      <sz val="11"/>
      <color rgb="FFFF0000"/>
      <name val="Calibri"/>
      <family val="2"/>
      <scheme val="minor"/>
    </font>
    <font>
      <sz val="16"/>
      <color theme="1"/>
      <name val="Times New Roman"/>
      <family val="1"/>
    </font>
  </fonts>
  <fills count="8">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2" fillId="0" borderId="0" xfId="0" applyFont="1"/>
    <xf numFmtId="0" fontId="0" fillId="0" borderId="0" xfId="0" applyAlignment="1">
      <alignment horizontal="center"/>
    </xf>
    <xf numFmtId="0" fontId="3" fillId="0" borderId="0" xfId="0" applyFont="1" applyAlignment="1">
      <alignment vertical="top"/>
    </xf>
    <xf numFmtId="0" fontId="6" fillId="0" borderId="0" xfId="0" applyFont="1"/>
    <xf numFmtId="0" fontId="5" fillId="0" borderId="0" xfId="0" applyFont="1"/>
    <xf numFmtId="0" fontId="7" fillId="0" borderId="0" xfId="0" applyFont="1"/>
    <xf numFmtId="165" fontId="6" fillId="2" borderId="0" xfId="2" applyNumberFormat="1" applyFont="1" applyFill="1"/>
    <xf numFmtId="0" fontId="7" fillId="0" borderId="0" xfId="0" applyFont="1" applyAlignment="1">
      <alignment wrapText="1"/>
    </xf>
    <xf numFmtId="0" fontId="6" fillId="0" borderId="0" xfId="0" applyFont="1" applyAlignment="1">
      <alignment horizontal="center"/>
    </xf>
    <xf numFmtId="0" fontId="7" fillId="0" borderId="0" xfId="0" applyFont="1" applyAlignment="1">
      <alignment horizontal="center"/>
    </xf>
    <xf numFmtId="0" fontId="6" fillId="0" borderId="1" xfId="0" applyFont="1" applyBorder="1"/>
    <xf numFmtId="164" fontId="6" fillId="0" borderId="1" xfId="1" applyNumberFormat="1" applyFont="1" applyBorder="1"/>
    <xf numFmtId="165" fontId="6" fillId="0" borderId="1" xfId="2" applyNumberFormat="1" applyFont="1" applyBorder="1"/>
    <xf numFmtId="165" fontId="6" fillId="0" borderId="1" xfId="0" applyNumberFormat="1" applyFont="1" applyBorder="1"/>
    <xf numFmtId="164" fontId="6" fillId="0" borderId="1" xfId="0" applyNumberFormat="1" applyFont="1" applyBorder="1"/>
    <xf numFmtId="164" fontId="6" fillId="0" borderId="0" xfId="0" applyNumberFormat="1" applyFont="1"/>
    <xf numFmtId="9" fontId="6" fillId="0" borderId="0" xfId="3" applyFont="1"/>
    <xf numFmtId="165" fontId="6" fillId="0" borderId="0" xfId="2" applyNumberFormat="1" applyFont="1"/>
    <xf numFmtId="165" fontId="6" fillId="0" borderId="0" xfId="0" applyNumberFormat="1" applyFont="1"/>
    <xf numFmtId="0" fontId="0" fillId="0" borderId="1" xfId="0" applyBorder="1"/>
    <xf numFmtId="0" fontId="6" fillId="3" borderId="0" xfId="0" applyFont="1" applyFill="1"/>
    <xf numFmtId="3" fontId="0" fillId="0" borderId="1" xfId="0" applyNumberFormat="1" applyBorder="1"/>
    <xf numFmtId="164" fontId="0" fillId="0" borderId="0" xfId="0" applyNumberFormat="1"/>
    <xf numFmtId="3" fontId="0" fillId="0" borderId="0" xfId="0" applyNumberFormat="1"/>
    <xf numFmtId="166" fontId="6" fillId="0" borderId="1" xfId="3" applyNumberFormat="1" applyFont="1" applyBorder="1"/>
    <xf numFmtId="164" fontId="6" fillId="0" borderId="1" xfId="1" applyNumberFormat="1" applyFont="1" applyFill="1" applyBorder="1"/>
    <xf numFmtId="164" fontId="0" fillId="0" borderId="1" xfId="1" applyNumberFormat="1" applyFont="1" applyFill="1" applyBorder="1"/>
    <xf numFmtId="166" fontId="6" fillId="0" borderId="1" xfId="3" applyNumberFormat="1" applyFont="1" applyFill="1" applyBorder="1"/>
    <xf numFmtId="165" fontId="6" fillId="0" borderId="1" xfId="2" applyNumberFormat="1" applyFont="1" applyFill="1" applyBorder="1"/>
    <xf numFmtId="164" fontId="0" fillId="0" borderId="0" xfId="1" applyNumberFormat="1" applyFont="1"/>
    <xf numFmtId="0" fontId="6" fillId="0" borderId="2" xfId="0" applyFont="1" applyBorder="1"/>
    <xf numFmtId="0" fontId="6" fillId="0" borderId="3" xfId="0" applyFont="1" applyBorder="1"/>
    <xf numFmtId="0" fontId="6" fillId="0" borderId="4" xfId="0" applyFont="1" applyBorder="1"/>
    <xf numFmtId="0" fontId="7" fillId="0" borderId="6" xfId="0" applyFont="1" applyBorder="1" applyAlignment="1">
      <alignment horizontal="center"/>
    </xf>
    <xf numFmtId="3" fontId="0" fillId="0" borderId="8" xfId="0" applyNumberFormat="1" applyBorder="1"/>
    <xf numFmtId="0" fontId="0" fillId="0" borderId="8" xfId="0" applyBorder="1"/>
    <xf numFmtId="164" fontId="6" fillId="0" borderId="8" xfId="1" applyNumberFormat="1" applyFont="1" applyBorder="1"/>
    <xf numFmtId="164" fontId="6" fillId="0" borderId="10" xfId="0" applyNumberFormat="1" applyFont="1" applyBorder="1"/>
    <xf numFmtId="164" fontId="6" fillId="0" borderId="11" xfId="0" applyNumberFormat="1" applyFont="1" applyBorder="1"/>
    <xf numFmtId="9" fontId="6" fillId="0" borderId="11" xfId="3" applyFont="1" applyBorder="1"/>
    <xf numFmtId="165" fontId="6" fillId="0" borderId="9" xfId="0" applyNumberFormat="1" applyFont="1" applyBorder="1"/>
    <xf numFmtId="165" fontId="6" fillId="0" borderId="11" xfId="2" applyNumberFormat="1" applyFont="1" applyBorder="1"/>
    <xf numFmtId="165" fontId="6" fillId="0" borderId="12" xfId="0" applyNumberFormat="1" applyFont="1" applyBorder="1"/>
    <xf numFmtId="0" fontId="7" fillId="0" borderId="13" xfId="0" applyFont="1" applyBorder="1" applyAlignment="1">
      <alignment horizontal="center" wrapText="1"/>
    </xf>
    <xf numFmtId="0" fontId="7" fillId="0" borderId="14" xfId="0" applyFont="1" applyBorder="1" applyAlignment="1">
      <alignment horizontal="center"/>
    </xf>
    <xf numFmtId="165" fontId="0" fillId="0" borderId="15" xfId="0" applyNumberFormat="1" applyBorder="1"/>
    <xf numFmtId="165" fontId="6" fillId="0" borderId="2" xfId="0" applyNumberFormat="1" applyFont="1" applyBorder="1"/>
    <xf numFmtId="165" fontId="6" fillId="0" borderId="11" xfId="0" applyNumberFormat="1" applyFont="1" applyBorder="1"/>
    <xf numFmtId="165" fontId="0" fillId="0" borderId="20" xfId="0" applyNumberFormat="1" applyBorder="1"/>
    <xf numFmtId="165" fontId="0" fillId="0" borderId="21" xfId="0" applyNumberFormat="1" applyBorder="1"/>
    <xf numFmtId="166" fontId="6" fillId="0" borderId="26" xfId="3" applyNumberFormat="1" applyFont="1" applyBorder="1"/>
    <xf numFmtId="165" fontId="0" fillId="0" borderId="27" xfId="0" applyNumberFormat="1" applyBorder="1"/>
    <xf numFmtId="0" fontId="7" fillId="0" borderId="27" xfId="0" applyFont="1" applyBorder="1" applyAlignment="1">
      <alignment horizontal="center"/>
    </xf>
    <xf numFmtId="0" fontId="0" fillId="4" borderId="1" xfId="0" applyFill="1" applyBorder="1"/>
    <xf numFmtId="0" fontId="6" fillId="4" borderId="1" xfId="0" applyFont="1" applyFill="1" applyBorder="1"/>
    <xf numFmtId="0" fontId="6" fillId="4" borderId="2" xfId="0" applyFont="1" applyFill="1" applyBorder="1"/>
    <xf numFmtId="164" fontId="6" fillId="4" borderId="1" xfId="1" applyNumberFormat="1" applyFont="1" applyFill="1" applyBorder="1"/>
    <xf numFmtId="166" fontId="6" fillId="4" borderId="1" xfId="3" applyNumberFormat="1" applyFont="1" applyFill="1" applyBorder="1"/>
    <xf numFmtId="165" fontId="6" fillId="4" borderId="1" xfId="2" applyNumberFormat="1" applyFont="1" applyFill="1" applyBorder="1"/>
    <xf numFmtId="165" fontId="6" fillId="4" borderId="9" xfId="0" applyNumberFormat="1" applyFont="1" applyFill="1" applyBorder="1"/>
    <xf numFmtId="165" fontId="6" fillId="4" borderId="2" xfId="0" applyNumberFormat="1" applyFont="1" applyFill="1" applyBorder="1"/>
    <xf numFmtId="165" fontId="0" fillId="4" borderId="21" xfId="0" applyNumberFormat="1" applyFill="1" applyBorder="1"/>
    <xf numFmtId="3" fontId="0" fillId="4" borderId="8" xfId="0" applyNumberFormat="1" applyFill="1" applyBorder="1"/>
    <xf numFmtId="164" fontId="6" fillId="4" borderId="1" xfId="0" applyNumberFormat="1" applyFont="1" applyFill="1" applyBorder="1"/>
    <xf numFmtId="0" fontId="0" fillId="5" borderId="1" xfId="0" applyFill="1" applyBorder="1"/>
    <xf numFmtId="0" fontId="6" fillId="5" borderId="1" xfId="0" applyFont="1" applyFill="1" applyBorder="1"/>
    <xf numFmtId="0" fontId="6" fillId="5" borderId="2" xfId="0" applyFont="1" applyFill="1" applyBorder="1"/>
    <xf numFmtId="0" fontId="0" fillId="5" borderId="6" xfId="0" applyFill="1" applyBorder="1"/>
    <xf numFmtId="164" fontId="0" fillId="5" borderId="1" xfId="1" applyNumberFormat="1" applyFont="1" applyFill="1" applyBorder="1"/>
    <xf numFmtId="164" fontId="6" fillId="5" borderId="1" xfId="1" applyNumberFormat="1" applyFont="1" applyFill="1" applyBorder="1"/>
    <xf numFmtId="166" fontId="6" fillId="5" borderId="1" xfId="3" applyNumberFormat="1" applyFont="1" applyFill="1" applyBorder="1"/>
    <xf numFmtId="165" fontId="6" fillId="5" borderId="1" xfId="2" applyNumberFormat="1" applyFont="1" applyFill="1" applyBorder="1"/>
    <xf numFmtId="165" fontId="6" fillId="5" borderId="9" xfId="0" applyNumberFormat="1" applyFont="1" applyFill="1" applyBorder="1"/>
    <xf numFmtId="165" fontId="6" fillId="5" borderId="2" xfId="0" applyNumberFormat="1" applyFont="1" applyFill="1" applyBorder="1"/>
    <xf numFmtId="3" fontId="0" fillId="5" borderId="8" xfId="0" applyNumberFormat="1" applyFill="1" applyBorder="1"/>
    <xf numFmtId="3" fontId="0" fillId="5" borderId="1" xfId="0" applyNumberFormat="1" applyFill="1" applyBorder="1"/>
    <xf numFmtId="164" fontId="6" fillId="5" borderId="1" xfId="0" applyNumberFormat="1" applyFont="1" applyFill="1" applyBorder="1"/>
    <xf numFmtId="164" fontId="6" fillId="5" borderId="16" xfId="1" applyNumberFormat="1" applyFont="1" applyFill="1" applyBorder="1"/>
    <xf numFmtId="0" fontId="6" fillId="5" borderId="17" xfId="0" applyFont="1" applyFill="1" applyBorder="1"/>
    <xf numFmtId="164" fontId="6" fillId="5" borderId="17" xfId="1" applyNumberFormat="1" applyFont="1" applyFill="1" applyBorder="1"/>
    <xf numFmtId="166" fontId="6" fillId="5" borderId="17" xfId="3" applyNumberFormat="1" applyFont="1" applyFill="1" applyBorder="1"/>
    <xf numFmtId="165" fontId="6" fillId="5" borderId="17" xfId="2" applyNumberFormat="1" applyFont="1" applyFill="1" applyBorder="1"/>
    <xf numFmtId="165" fontId="6" fillId="5" borderId="18" xfId="0" applyNumberFormat="1" applyFont="1" applyFill="1" applyBorder="1"/>
    <xf numFmtId="165" fontId="6" fillId="5" borderId="19" xfId="0" applyNumberFormat="1" applyFont="1" applyFill="1" applyBorder="1"/>
    <xf numFmtId="0" fontId="10" fillId="0" borderId="0" xfId="0" applyFont="1"/>
    <xf numFmtId="165" fontId="0" fillId="5" borderId="21" xfId="0" applyNumberFormat="1" applyFill="1" applyBorder="1"/>
    <xf numFmtId="165" fontId="0" fillId="5" borderId="22" xfId="0" applyNumberFormat="1" applyFill="1" applyBorder="1"/>
    <xf numFmtId="49" fontId="10" fillId="0" borderId="0" xfId="0" applyNumberFormat="1" applyFont="1"/>
    <xf numFmtId="0" fontId="0" fillId="6" borderId="1" xfId="0" applyFill="1" applyBorder="1"/>
    <xf numFmtId="0" fontId="6" fillId="6" borderId="1" xfId="0" applyFont="1" applyFill="1" applyBorder="1"/>
    <xf numFmtId="0" fontId="6" fillId="6" borderId="2" xfId="0" applyFont="1" applyFill="1" applyBorder="1"/>
    <xf numFmtId="0" fontId="0" fillId="6" borderId="8" xfId="0" applyFill="1" applyBorder="1"/>
    <xf numFmtId="3" fontId="0" fillId="6" borderId="1" xfId="0" applyNumberFormat="1" applyFill="1" applyBorder="1"/>
    <xf numFmtId="164" fontId="6" fillId="6" borderId="1" xfId="1" applyNumberFormat="1" applyFont="1" applyFill="1" applyBorder="1"/>
    <xf numFmtId="166" fontId="6" fillId="6" borderId="1" xfId="3" applyNumberFormat="1" applyFont="1" applyFill="1" applyBorder="1"/>
    <xf numFmtId="165" fontId="6" fillId="6" borderId="1" xfId="2" applyNumberFormat="1" applyFont="1" applyFill="1" applyBorder="1"/>
    <xf numFmtId="165" fontId="6" fillId="6" borderId="9" xfId="0" applyNumberFormat="1" applyFont="1" applyFill="1" applyBorder="1"/>
    <xf numFmtId="165" fontId="6" fillId="6" borderId="2" xfId="0" applyNumberFormat="1" applyFont="1" applyFill="1" applyBorder="1"/>
    <xf numFmtId="0" fontId="0" fillId="7" borderId="1" xfId="0" applyFill="1" applyBorder="1"/>
    <xf numFmtId="0" fontId="6" fillId="7" borderId="1" xfId="0" applyFont="1" applyFill="1" applyBorder="1"/>
    <xf numFmtId="0" fontId="6" fillId="7" borderId="2" xfId="0" applyFont="1" applyFill="1" applyBorder="1"/>
    <xf numFmtId="0" fontId="0" fillId="7" borderId="6" xfId="0" applyFill="1" applyBorder="1"/>
    <xf numFmtId="164" fontId="0" fillId="7" borderId="1" xfId="1" applyNumberFormat="1" applyFont="1" applyFill="1" applyBorder="1"/>
    <xf numFmtId="164" fontId="6" fillId="7" borderId="1" xfId="1" applyNumberFormat="1" applyFont="1" applyFill="1" applyBorder="1"/>
    <xf numFmtId="166" fontId="6" fillId="7" borderId="1" xfId="3" applyNumberFormat="1" applyFont="1" applyFill="1" applyBorder="1"/>
    <xf numFmtId="165" fontId="6" fillId="7" borderId="1" xfId="2" applyNumberFormat="1" applyFont="1" applyFill="1" applyBorder="1"/>
    <xf numFmtId="165" fontId="6" fillId="7" borderId="9" xfId="0" applyNumberFormat="1" applyFont="1" applyFill="1" applyBorder="1"/>
    <xf numFmtId="165" fontId="6" fillId="7" borderId="2" xfId="0" applyNumberFormat="1" applyFont="1" applyFill="1" applyBorder="1"/>
    <xf numFmtId="3" fontId="0" fillId="7" borderId="8" xfId="0" applyNumberFormat="1" applyFill="1" applyBorder="1"/>
    <xf numFmtId="3" fontId="0" fillId="7" borderId="1" xfId="0" applyNumberFormat="1" applyFill="1" applyBorder="1"/>
    <xf numFmtId="164" fontId="6" fillId="7" borderId="1" xfId="0" applyNumberFormat="1" applyFont="1" applyFill="1" applyBorder="1"/>
    <xf numFmtId="164" fontId="6" fillId="7" borderId="16" xfId="1" applyNumberFormat="1" applyFont="1" applyFill="1" applyBorder="1"/>
    <xf numFmtId="0" fontId="6" fillId="7" borderId="17" xfId="0" applyFont="1" applyFill="1" applyBorder="1"/>
    <xf numFmtId="164" fontId="6" fillId="7" borderId="17" xfId="1" applyNumberFormat="1" applyFont="1" applyFill="1" applyBorder="1"/>
    <xf numFmtId="166" fontId="6" fillId="7" borderId="17" xfId="3" applyNumberFormat="1" applyFont="1" applyFill="1" applyBorder="1"/>
    <xf numFmtId="165" fontId="6" fillId="7" borderId="17" xfId="2" applyNumberFormat="1" applyFont="1" applyFill="1" applyBorder="1"/>
    <xf numFmtId="165" fontId="6" fillId="7" borderId="18" xfId="0" applyNumberFormat="1" applyFont="1" applyFill="1" applyBorder="1"/>
    <xf numFmtId="165" fontId="6" fillId="7" borderId="19" xfId="0" applyNumberFormat="1" applyFont="1" applyFill="1" applyBorder="1"/>
    <xf numFmtId="165" fontId="0" fillId="7" borderId="22" xfId="0" applyNumberFormat="1" applyFill="1" applyBorder="1"/>
    <xf numFmtId="165" fontId="0" fillId="4" borderId="27" xfId="0" applyNumberFormat="1" applyFill="1" applyBorder="1"/>
    <xf numFmtId="165" fontId="0" fillId="7" borderId="27" xfId="0" applyNumberFormat="1" applyFill="1" applyBorder="1"/>
    <xf numFmtId="165" fontId="0" fillId="6" borderId="27" xfId="0" applyNumberFormat="1" applyFill="1" applyBorder="1"/>
    <xf numFmtId="44" fontId="0" fillId="0" borderId="0" xfId="2" applyFont="1"/>
    <xf numFmtId="165" fontId="0" fillId="0" borderId="0" xfId="2" applyNumberFormat="1" applyFont="1"/>
    <xf numFmtId="165" fontId="0" fillId="0" borderId="0" xfId="2" applyNumberFormat="1" applyFont="1" applyAlignment="1">
      <alignment horizontal="left" indent="6"/>
    </xf>
    <xf numFmtId="165" fontId="0" fillId="0" borderId="0" xfId="0" applyNumberFormat="1"/>
    <xf numFmtId="44" fontId="0" fillId="0" borderId="0" xfId="0" applyNumberFormat="1"/>
    <xf numFmtId="43" fontId="0" fillId="0" borderId="0" xfId="0" applyNumberFormat="1"/>
    <xf numFmtId="165" fontId="0" fillId="0" borderId="0" xfId="2" applyNumberFormat="1" applyFont="1" applyBorder="1"/>
    <xf numFmtId="44" fontId="0" fillId="0" borderId="0" xfId="2" applyFont="1" applyBorder="1"/>
    <xf numFmtId="164" fontId="6" fillId="0" borderId="0" xfId="1" applyNumberFormat="1" applyFont="1" applyBorder="1"/>
    <xf numFmtId="0" fontId="11" fillId="0" borderId="23" xfId="0" applyFont="1" applyBorder="1" applyAlignment="1">
      <alignment horizontal="center" wrapText="1"/>
    </xf>
    <xf numFmtId="0" fontId="11" fillId="0" borderId="24" xfId="0" applyFont="1" applyBorder="1" applyAlignment="1">
      <alignment horizontal="center" wrapText="1"/>
    </xf>
    <xf numFmtId="0" fontId="11" fillId="0" borderId="25" xfId="0" applyFont="1" applyBorder="1" applyAlignment="1">
      <alignment horizontal="center" wrapText="1"/>
    </xf>
    <xf numFmtId="0" fontId="7" fillId="0" borderId="5" xfId="0" applyFont="1" applyBorder="1" applyAlignment="1">
      <alignment horizontal="center" wrapText="1"/>
    </xf>
    <xf numFmtId="0" fontId="7" fillId="0" borderId="7" xfId="0" applyFont="1" applyBorder="1" applyAlignment="1">
      <alignment horizontal="center" wrapText="1"/>
    </xf>
    <xf numFmtId="0" fontId="9" fillId="0" borderId="23"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0" fontId="7" fillId="0" borderId="4" xfId="0" applyFont="1" applyBorder="1" applyAlignment="1">
      <alignment horizontal="center" wrapText="1"/>
    </xf>
    <xf numFmtId="0" fontId="7" fillId="0" borderId="0" xfId="0" applyFont="1" applyAlignment="1">
      <alignment horizontal="center" wrapText="1"/>
    </xf>
    <xf numFmtId="0" fontId="4" fillId="0" borderId="0" xfId="0" applyFont="1" applyAlignment="1">
      <alignment horizontal="justify" vertical="top"/>
    </xf>
    <xf numFmtId="0" fontId="8" fillId="0" borderId="23" xfId="0" applyFont="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0" fontId="5" fillId="0" borderId="0" xfId="0" applyFont="1" applyAlignment="1">
      <alignment vertical="top"/>
    </xf>
    <xf numFmtId="0" fontId="5" fillId="0" borderId="0" xfId="0" applyFont="1" applyAlignment="1">
      <alignment vertical="top"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12</xdr:col>
      <xdr:colOff>27659</xdr:colOff>
      <xdr:row>30</xdr:row>
      <xdr:rowOff>56452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050" y="0"/>
          <a:ext cx="7323809" cy="55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034F-C23C-40E9-94B1-526AF0DF4E08}">
  <dimension ref="A1:AF51"/>
  <sheetViews>
    <sheetView tabSelected="1" topLeftCell="A8" zoomScale="90" zoomScaleNormal="90" workbookViewId="0">
      <pane xSplit="2" ySplit="5" topLeftCell="C16" activePane="bottomRight" state="frozen"/>
      <selection pane="topRight" activeCell="C8" sqref="C8"/>
      <selection pane="bottomLeft" activeCell="A13" sqref="A13"/>
      <selection pane="bottomRight" activeCell="W48" sqref="W48"/>
    </sheetView>
  </sheetViews>
  <sheetFormatPr baseColWidth="10" defaultColWidth="8.83203125" defaultRowHeight="15" x14ac:dyDescent="0.2"/>
  <cols>
    <col min="1" max="1" width="20.5" customWidth="1"/>
    <col min="2" max="2" width="34.83203125" bestFit="1" customWidth="1"/>
    <col min="3" max="3" width="14.83203125" bestFit="1" customWidth="1"/>
    <col min="4" max="4" width="15.5" customWidth="1"/>
    <col min="5" max="5" width="32.83203125" customWidth="1"/>
    <col min="6" max="6" width="16.83203125" customWidth="1"/>
    <col min="7" max="7" width="14.6640625" bestFit="1" customWidth="1"/>
    <col min="8" max="8" width="22" customWidth="1"/>
    <col min="9" max="9" width="12.5" customWidth="1"/>
    <col min="10" max="10" width="13.5" bestFit="1" customWidth="1"/>
    <col min="11" max="11" width="16" bestFit="1" customWidth="1"/>
    <col min="12" max="12" width="17.83203125" hidden="1" customWidth="1"/>
    <col min="13" max="13" width="15.83203125" hidden="1" customWidth="1"/>
    <col min="14" max="14" width="22.83203125" hidden="1" customWidth="1"/>
    <col min="15" max="15" width="9" hidden="1" customWidth="1"/>
    <col min="16" max="16" width="19.5" hidden="1" customWidth="1"/>
    <col min="17" max="17" width="17.83203125" hidden="1" customWidth="1"/>
    <col min="18" max="18" width="15.83203125" hidden="1" customWidth="1"/>
    <col min="19" max="19" width="22.83203125" hidden="1" customWidth="1"/>
    <col min="20" max="20" width="9" hidden="1" customWidth="1"/>
    <col min="21" max="21" width="19.5" hidden="1" customWidth="1"/>
    <col min="22" max="22" width="17.83203125" bestFit="1" customWidth="1"/>
    <col min="23" max="23" width="15.83203125" bestFit="1" customWidth="1"/>
    <col min="24" max="24" width="24.83203125" bestFit="1" customWidth="1"/>
    <col min="25" max="25" width="9" bestFit="1" customWidth="1"/>
    <col min="26" max="26" width="19.5" bestFit="1" customWidth="1"/>
    <col min="27" max="27" width="17.83203125" bestFit="1" customWidth="1"/>
    <col min="28" max="28" width="15.83203125" bestFit="1" customWidth="1"/>
    <col min="29" max="29" width="24.83203125" bestFit="1" customWidth="1"/>
    <col min="30" max="30" width="9" bestFit="1" customWidth="1"/>
    <col min="31" max="32" width="19.5" bestFit="1" customWidth="1"/>
  </cols>
  <sheetData>
    <row r="1" spans="1:32" ht="16" x14ac:dyDescent="0.2">
      <c r="A1" s="5" t="s">
        <v>0</v>
      </c>
      <c r="B1" s="4"/>
      <c r="C1" s="4"/>
      <c r="D1" s="4"/>
    </row>
    <row r="2" spans="1:32" ht="15" customHeight="1" x14ac:dyDescent="0.2">
      <c r="A2" s="1"/>
    </row>
    <row r="3" spans="1:32" ht="26.5" customHeight="1" x14ac:dyDescent="0.2">
      <c r="A3" s="3" t="s">
        <v>1</v>
      </c>
    </row>
    <row r="4" spans="1:32" ht="81" customHeight="1" x14ac:dyDescent="0.2">
      <c r="A4" s="142" t="s">
        <v>2</v>
      </c>
      <c r="B4" s="142"/>
      <c r="C4" s="142"/>
      <c r="D4" s="142"/>
      <c r="E4" s="142"/>
      <c r="F4" s="142"/>
      <c r="G4" s="142"/>
      <c r="H4" s="142"/>
    </row>
    <row r="5" spans="1:32" ht="31.75" customHeight="1" x14ac:dyDescent="0.2">
      <c r="A5" s="146" t="s">
        <v>3</v>
      </c>
      <c r="B5" s="146"/>
      <c r="C5" s="146"/>
      <c r="D5" s="146"/>
      <c r="E5" s="146"/>
      <c r="F5" s="146"/>
      <c r="G5" s="146"/>
      <c r="H5" s="146"/>
    </row>
    <row r="6" spans="1:32" ht="40.25" customHeight="1" x14ac:dyDescent="0.2">
      <c r="A6" s="147" t="s">
        <v>4</v>
      </c>
      <c r="B6" s="147"/>
      <c r="C6" s="147"/>
      <c r="D6" s="147"/>
      <c r="E6" s="147"/>
      <c r="F6" s="147"/>
      <c r="G6" s="147"/>
      <c r="H6" s="147"/>
    </row>
    <row r="7" spans="1:32" ht="48" customHeight="1" x14ac:dyDescent="0.2">
      <c r="A7" s="142" t="s">
        <v>5</v>
      </c>
      <c r="B7" s="142"/>
      <c r="C7" s="142"/>
      <c r="D7" s="142"/>
      <c r="E7" s="142"/>
      <c r="F7" s="142"/>
      <c r="G7" s="142"/>
      <c r="H7" s="142"/>
    </row>
    <row r="8" spans="1:32" ht="32.5" customHeight="1" x14ac:dyDescent="0.2">
      <c r="A8" s="142" t="s">
        <v>6</v>
      </c>
      <c r="B8" s="142"/>
      <c r="C8" s="142"/>
      <c r="D8" s="142"/>
      <c r="E8" s="142"/>
      <c r="F8" s="142"/>
      <c r="G8" s="142"/>
      <c r="H8" s="142"/>
    </row>
    <row r="9" spans="1:32" ht="64.25" customHeight="1" x14ac:dyDescent="0.2">
      <c r="A9" s="142" t="s">
        <v>7</v>
      </c>
      <c r="B9" s="142"/>
      <c r="C9" s="142"/>
      <c r="D9" s="142"/>
      <c r="E9" s="142"/>
      <c r="F9" s="142"/>
      <c r="G9" s="142"/>
      <c r="H9" s="142"/>
    </row>
    <row r="10" spans="1:32" ht="63" customHeight="1" x14ac:dyDescent="0.2">
      <c r="A10" s="142" t="s">
        <v>8</v>
      </c>
      <c r="B10" s="142"/>
      <c r="C10" s="142"/>
      <c r="D10" s="142"/>
      <c r="E10" s="142"/>
      <c r="F10" s="142"/>
      <c r="G10" s="142"/>
      <c r="H10" s="142"/>
    </row>
    <row r="11" spans="1:32" ht="46.25" customHeight="1" x14ac:dyDescent="0.2">
      <c r="A11" s="142" t="s">
        <v>9</v>
      </c>
      <c r="B11" s="142"/>
      <c r="C11" s="142"/>
      <c r="D11" s="142"/>
      <c r="E11" s="142"/>
      <c r="F11" s="142"/>
      <c r="G11" s="142"/>
      <c r="H11" s="142"/>
    </row>
    <row r="12" spans="1:32" ht="48" customHeight="1" x14ac:dyDescent="0.2">
      <c r="A12" s="142" t="s">
        <v>10</v>
      </c>
      <c r="B12" s="142"/>
      <c r="C12" s="142"/>
      <c r="D12" s="142"/>
      <c r="E12" s="142"/>
      <c r="F12" s="142"/>
      <c r="G12" s="142"/>
      <c r="H12" s="142"/>
    </row>
    <row r="13" spans="1:32" x14ac:dyDescent="0.2">
      <c r="F13" s="85" t="s">
        <v>80</v>
      </c>
      <c r="H13" s="88" t="s">
        <v>81</v>
      </c>
    </row>
    <row r="14" spans="1:32" ht="16" thickBot="1" x14ac:dyDescent="0.25">
      <c r="A14" s="6" t="s">
        <v>13</v>
      </c>
      <c r="B14" s="7">
        <v>9700000</v>
      </c>
      <c r="C14" s="7"/>
      <c r="D14" s="4"/>
      <c r="E14" s="4"/>
      <c r="F14" s="4"/>
      <c r="G14" s="4"/>
      <c r="H14" s="4"/>
      <c r="I14" s="4"/>
      <c r="J14" s="4"/>
      <c r="K14" s="4"/>
    </row>
    <row r="15" spans="1:32" ht="33" thickBot="1" x14ac:dyDescent="0.3">
      <c r="A15" s="8" t="s">
        <v>14</v>
      </c>
      <c r="B15" s="7">
        <v>500000</v>
      </c>
      <c r="C15" s="7"/>
      <c r="D15" s="4"/>
      <c r="E15" s="4"/>
      <c r="F15" s="143" t="s">
        <v>15</v>
      </c>
      <c r="G15" s="144"/>
      <c r="H15" s="144"/>
      <c r="I15" s="144"/>
      <c r="J15" s="144"/>
      <c r="K15" s="145"/>
      <c r="L15" s="143" t="s">
        <v>16</v>
      </c>
      <c r="M15" s="144"/>
      <c r="N15" s="144"/>
      <c r="O15" s="144"/>
      <c r="P15" s="145"/>
      <c r="Q15" s="137" t="s">
        <v>17</v>
      </c>
      <c r="R15" s="138"/>
      <c r="S15" s="138"/>
      <c r="T15" s="138"/>
      <c r="U15" s="139"/>
      <c r="V15" s="137" t="s">
        <v>18</v>
      </c>
      <c r="W15" s="138"/>
      <c r="X15" s="138"/>
      <c r="Y15" s="138"/>
      <c r="Z15" s="139"/>
      <c r="AA15" s="132" t="s">
        <v>82</v>
      </c>
      <c r="AB15" s="133"/>
      <c r="AC15" s="133"/>
      <c r="AD15" s="133"/>
      <c r="AE15" s="134"/>
    </row>
    <row r="16" spans="1:32" ht="29" customHeight="1" x14ac:dyDescent="0.2">
      <c r="A16" s="4"/>
      <c r="B16" s="4"/>
      <c r="C16" s="4"/>
      <c r="D16" s="4"/>
      <c r="E16" s="4"/>
      <c r="F16" s="32"/>
      <c r="G16" s="33"/>
      <c r="H16" s="33"/>
      <c r="I16" s="33"/>
      <c r="J16" s="140" t="s">
        <v>19</v>
      </c>
      <c r="K16" s="135" t="s">
        <v>20</v>
      </c>
      <c r="L16" s="32"/>
      <c r="M16" s="33"/>
      <c r="N16" s="33"/>
      <c r="O16" s="33"/>
      <c r="P16" s="135" t="s">
        <v>20</v>
      </c>
      <c r="Q16" s="32"/>
      <c r="R16" s="33"/>
      <c r="S16" s="33"/>
      <c r="T16" s="33"/>
      <c r="U16" s="135" t="s">
        <v>20</v>
      </c>
      <c r="V16" s="32"/>
      <c r="W16" s="33"/>
      <c r="X16" s="33"/>
      <c r="Y16" s="33"/>
      <c r="Z16" s="135" t="s">
        <v>20</v>
      </c>
      <c r="AA16" s="32"/>
      <c r="AB16" s="33"/>
      <c r="AC16" s="33"/>
      <c r="AD16" s="33"/>
      <c r="AE16" s="135" t="s">
        <v>20</v>
      </c>
      <c r="AF16" s="44" t="s">
        <v>20</v>
      </c>
    </row>
    <row r="17" spans="1:32" s="2" customFormat="1" ht="15" customHeight="1" x14ac:dyDescent="0.2">
      <c r="A17" s="9"/>
      <c r="B17" s="10" t="s">
        <v>21</v>
      </c>
      <c r="C17" s="10" t="s">
        <v>22</v>
      </c>
      <c r="D17" s="10" t="s">
        <v>23</v>
      </c>
      <c r="E17" s="10" t="s">
        <v>24</v>
      </c>
      <c r="F17" s="34" t="s">
        <v>25</v>
      </c>
      <c r="G17" s="10" t="s">
        <v>26</v>
      </c>
      <c r="H17" s="10" t="s">
        <v>27</v>
      </c>
      <c r="I17" s="10" t="s">
        <v>28</v>
      </c>
      <c r="J17" s="141"/>
      <c r="K17" s="136"/>
      <c r="L17" s="34" t="s">
        <v>25</v>
      </c>
      <c r="M17" s="10" t="s">
        <v>26</v>
      </c>
      <c r="N17" s="10" t="s">
        <v>27</v>
      </c>
      <c r="O17" s="10" t="s">
        <v>28</v>
      </c>
      <c r="P17" s="136"/>
      <c r="Q17" s="34" t="s">
        <v>25</v>
      </c>
      <c r="R17" s="10" t="s">
        <v>26</v>
      </c>
      <c r="S17" s="10" t="s">
        <v>27</v>
      </c>
      <c r="T17" s="10" t="s">
        <v>28</v>
      </c>
      <c r="U17" s="136"/>
      <c r="V17" s="34" t="s">
        <v>25</v>
      </c>
      <c r="W17" s="10" t="s">
        <v>26</v>
      </c>
      <c r="X17" s="10" t="s">
        <v>27</v>
      </c>
      <c r="Y17" s="10" t="s">
        <v>28</v>
      </c>
      <c r="Z17" s="136"/>
      <c r="AA17" s="34" t="s">
        <v>25</v>
      </c>
      <c r="AB17" s="10" t="s">
        <v>26</v>
      </c>
      <c r="AC17" s="10" t="s">
        <v>27</v>
      </c>
      <c r="AD17" s="10" t="s">
        <v>28</v>
      </c>
      <c r="AE17" s="136"/>
      <c r="AF17" s="53" t="s">
        <v>29</v>
      </c>
    </row>
    <row r="18" spans="1:32" x14ac:dyDescent="0.2">
      <c r="A18" s="4">
        <v>1</v>
      </c>
      <c r="B18" s="20" t="s">
        <v>30</v>
      </c>
      <c r="C18" s="20" t="s">
        <v>31</v>
      </c>
      <c r="D18" s="11" t="s">
        <v>24</v>
      </c>
      <c r="E18" s="31" t="s">
        <v>32</v>
      </c>
      <c r="F18" s="35">
        <v>65062689</v>
      </c>
      <c r="G18" s="12"/>
      <c r="H18" s="12">
        <f>+F18</f>
        <v>65062689</v>
      </c>
      <c r="I18" s="25">
        <f t="shared" ref="I18:I41" si="0">+H18/$H$41</f>
        <v>0.20176918272310793</v>
      </c>
      <c r="J18" s="13">
        <f t="shared" ref="J18:J40" si="1">+I18*$J$41</f>
        <v>1957161.072414147</v>
      </c>
      <c r="K18" s="41">
        <f t="shared" ref="K18:K40" si="2">+I18*$K$41</f>
        <v>100884.59136155396</v>
      </c>
      <c r="L18" s="35">
        <v>65062689</v>
      </c>
      <c r="M18" s="12"/>
      <c r="N18" s="12">
        <f>+L18</f>
        <v>65062689</v>
      </c>
      <c r="O18" s="25">
        <f>+N18/$N$41</f>
        <v>0.20766835247395607</v>
      </c>
      <c r="P18" s="47">
        <f>+O18*$P$41</f>
        <v>103834.17623697803</v>
      </c>
      <c r="Q18" s="35">
        <v>65062689</v>
      </c>
      <c r="R18" s="12"/>
      <c r="S18" s="12">
        <f>+Q18</f>
        <v>65062689</v>
      </c>
      <c r="T18" s="25">
        <f>+S18/$S$41</f>
        <v>0.23103342612259778</v>
      </c>
      <c r="U18" s="41">
        <f>+T18*$P$41</f>
        <v>115516.71306129888</v>
      </c>
      <c r="V18" s="35">
        <v>65062689</v>
      </c>
      <c r="W18" s="12"/>
      <c r="X18" s="12">
        <f>+V18</f>
        <v>65062689</v>
      </c>
      <c r="Y18" s="25">
        <f>+X18/$X$41</f>
        <v>0.23151643040245609</v>
      </c>
      <c r="Z18" s="41">
        <f>+Y18*$P$41</f>
        <v>115758.21520122804</v>
      </c>
      <c r="AA18" s="35">
        <v>65062689</v>
      </c>
      <c r="AB18" s="12"/>
      <c r="AC18" s="12">
        <f>+AA18</f>
        <v>65062689</v>
      </c>
      <c r="AD18" s="25">
        <f>+AC18/$AC$41</f>
        <v>0.23180108555094553</v>
      </c>
      <c r="AE18" s="41">
        <f>+AD18*$P$41</f>
        <v>115900.54277547277</v>
      </c>
      <c r="AF18" s="52">
        <f>AE18-Z18</f>
        <v>142.32757424472948</v>
      </c>
    </row>
    <row r="19" spans="1:32" x14ac:dyDescent="0.2">
      <c r="A19" s="4">
        <v>2</v>
      </c>
      <c r="B19" s="20" t="s">
        <v>33</v>
      </c>
      <c r="C19" s="20" t="s">
        <v>31</v>
      </c>
      <c r="D19" s="11" t="s">
        <v>24</v>
      </c>
      <c r="E19" s="31" t="s">
        <v>34</v>
      </c>
      <c r="F19" s="35">
        <v>31793620</v>
      </c>
      <c r="G19" s="15"/>
      <c r="H19" s="12">
        <f t="shared" ref="H19:H28" si="3">+F19</f>
        <v>31793620</v>
      </c>
      <c r="I19" s="25">
        <f t="shared" si="0"/>
        <v>9.859679674796501E-2</v>
      </c>
      <c r="J19" s="13">
        <f t="shared" si="1"/>
        <v>956388.92845526058</v>
      </c>
      <c r="K19" s="41">
        <f t="shared" si="2"/>
        <v>49298.398373982505</v>
      </c>
      <c r="L19" s="35">
        <v>31793620</v>
      </c>
      <c r="M19" s="15"/>
      <c r="N19" s="12">
        <f t="shared" ref="N19:N20" si="4">+L19</f>
        <v>31793620</v>
      </c>
      <c r="O19" s="25">
        <f t="shared" ref="O19:O40" si="5">+N19/$N$41</f>
        <v>0.10147949287160601</v>
      </c>
      <c r="P19" s="47">
        <f t="shared" ref="P19:P40" si="6">+O19*$P$41</f>
        <v>50739.746435803005</v>
      </c>
      <c r="Q19" s="35">
        <v>31793620</v>
      </c>
      <c r="R19" s="15"/>
      <c r="S19" s="12">
        <f t="shared" ref="S19:S20" si="7">+Q19</f>
        <v>31793620</v>
      </c>
      <c r="T19" s="25">
        <f t="shared" ref="T19:T41" si="8">+S19/$S$41</f>
        <v>0.11289710078598116</v>
      </c>
      <c r="U19" s="41">
        <f t="shared" ref="U19:U40" si="9">+T19*$P$41</f>
        <v>56448.550392990575</v>
      </c>
      <c r="V19" s="35">
        <v>31793620</v>
      </c>
      <c r="W19" s="15"/>
      <c r="X19" s="12">
        <f t="shared" ref="X19:X20" si="10">+V19</f>
        <v>31793620</v>
      </c>
      <c r="Y19" s="25">
        <f t="shared" ref="Y19:Y40" si="11">+X19/$X$41</f>
        <v>0.11313312629873223</v>
      </c>
      <c r="Z19" s="41">
        <f t="shared" ref="Z19:Z40" si="12">+Y19*$P$41</f>
        <v>56566.56314936612</v>
      </c>
      <c r="AA19" s="35">
        <v>31793620</v>
      </c>
      <c r="AB19" s="15"/>
      <c r="AC19" s="12">
        <f t="shared" ref="AC19:AC20" si="13">+AA19</f>
        <v>31793620</v>
      </c>
      <c r="AD19" s="25">
        <f t="shared" ref="AD19:AD40" si="14">+AC19/$AC$41</f>
        <v>0.11327222626157141</v>
      </c>
      <c r="AE19" s="41">
        <f t="shared" ref="AE19:AE40" si="15">+AD19*$P$41</f>
        <v>56636.113130785707</v>
      </c>
      <c r="AF19" s="52">
        <f t="shared" ref="AF19:AF40" si="16">AE19-Z19</f>
        <v>69.549981419586402</v>
      </c>
    </row>
    <row r="20" spans="1:32" x14ac:dyDescent="0.2">
      <c r="A20" s="4">
        <v>3</v>
      </c>
      <c r="B20" s="20" t="s">
        <v>35</v>
      </c>
      <c r="C20" s="20" t="s">
        <v>36</v>
      </c>
      <c r="D20" s="11" t="s">
        <v>24</v>
      </c>
      <c r="E20" s="31" t="s">
        <v>37</v>
      </c>
      <c r="F20" s="35">
        <v>22524970</v>
      </c>
      <c r="G20" s="15"/>
      <c r="H20" s="12">
        <f t="shared" si="3"/>
        <v>22524970</v>
      </c>
      <c r="I20" s="25">
        <f t="shared" si="0"/>
        <v>6.9853319277389914E-2</v>
      </c>
      <c r="J20" s="13">
        <f t="shared" si="1"/>
        <v>677577.19699068216</v>
      </c>
      <c r="K20" s="41">
        <f t="shared" si="2"/>
        <v>34926.65963869496</v>
      </c>
      <c r="L20" s="35">
        <v>22524970</v>
      </c>
      <c r="M20" s="15"/>
      <c r="N20" s="12">
        <f t="shared" si="4"/>
        <v>22524970</v>
      </c>
      <c r="O20" s="25">
        <f t="shared" si="5"/>
        <v>7.1895636059943452E-2</v>
      </c>
      <c r="P20" s="47">
        <f t="shared" si="6"/>
        <v>35947.818029971728</v>
      </c>
      <c r="Q20" s="35">
        <v>22524970</v>
      </c>
      <c r="R20" s="15"/>
      <c r="S20" s="12">
        <f t="shared" si="7"/>
        <v>22524970</v>
      </c>
      <c r="T20" s="25">
        <f t="shared" si="8"/>
        <v>7.9984720465653233E-2</v>
      </c>
      <c r="U20" s="41">
        <f t="shared" si="9"/>
        <v>39992.360232826613</v>
      </c>
      <c r="V20" s="35">
        <v>22524970</v>
      </c>
      <c r="W20" s="15"/>
      <c r="X20" s="12">
        <f t="shared" si="10"/>
        <v>22524970</v>
      </c>
      <c r="Y20" s="25">
        <f t="shared" si="11"/>
        <v>8.0151938529967798E-2</v>
      </c>
      <c r="Z20" s="41">
        <f t="shared" si="12"/>
        <v>40075.969264983898</v>
      </c>
      <c r="AA20" s="35">
        <v>22524970</v>
      </c>
      <c r="AB20" s="15"/>
      <c r="AC20" s="12">
        <f t="shared" si="13"/>
        <v>22524970</v>
      </c>
      <c r="AD20" s="25">
        <f t="shared" si="14"/>
        <v>8.0250487310822363E-2</v>
      </c>
      <c r="AE20" s="41">
        <f t="shared" si="15"/>
        <v>40125.243655411185</v>
      </c>
      <c r="AF20" s="52">
        <f t="shared" si="16"/>
        <v>49.274390427286562</v>
      </c>
    </row>
    <row r="21" spans="1:32" x14ac:dyDescent="0.2">
      <c r="A21" s="4">
        <v>4</v>
      </c>
      <c r="B21" s="20" t="s">
        <v>38</v>
      </c>
      <c r="C21" s="20" t="s">
        <v>31</v>
      </c>
      <c r="D21" s="11" t="s">
        <v>24</v>
      </c>
      <c r="E21" s="31" t="s">
        <v>39</v>
      </c>
      <c r="F21" s="35">
        <v>55836534</v>
      </c>
      <c r="G21" s="15"/>
      <c r="H21" s="26">
        <f>+F21-G36</f>
        <v>48975087</v>
      </c>
      <c r="I21" s="25">
        <f t="shared" si="0"/>
        <v>0.15187910966580412</v>
      </c>
      <c r="J21" s="13">
        <f t="shared" si="1"/>
        <v>1473227.3637583</v>
      </c>
      <c r="K21" s="41">
        <f t="shared" si="2"/>
        <v>75939.554832902053</v>
      </c>
      <c r="L21" s="35">
        <v>55836534</v>
      </c>
      <c r="M21" s="15"/>
      <c r="N21" s="26">
        <f>+L21-M36</f>
        <v>48975087</v>
      </c>
      <c r="O21" s="25">
        <f t="shared" si="5"/>
        <v>0.15631963243263222</v>
      </c>
      <c r="P21" s="47">
        <f t="shared" si="6"/>
        <v>78159.816216316118</v>
      </c>
      <c r="Q21" s="35">
        <v>55836534</v>
      </c>
      <c r="R21" s="15"/>
      <c r="S21" s="26">
        <f>+Q21-R36</f>
        <v>48975087</v>
      </c>
      <c r="T21" s="25">
        <f t="shared" si="8"/>
        <v>0.17390738560255786</v>
      </c>
      <c r="U21" s="41">
        <f t="shared" si="9"/>
        <v>86953.692801278929</v>
      </c>
      <c r="V21" s="35">
        <v>55836534</v>
      </c>
      <c r="W21" s="15"/>
      <c r="X21" s="26">
        <f>+V21-W36</f>
        <v>48975087</v>
      </c>
      <c r="Y21" s="25">
        <f t="shared" si="11"/>
        <v>0.17427096074817525</v>
      </c>
      <c r="Z21" s="41">
        <f t="shared" si="12"/>
        <v>87135.480374087623</v>
      </c>
      <c r="AA21" s="35">
        <v>55836534</v>
      </c>
      <c r="AB21" s="15"/>
      <c r="AC21" s="26">
        <f>+AA21-AB36</f>
        <v>48975087</v>
      </c>
      <c r="AD21" s="25">
        <f t="shared" si="14"/>
        <v>0.17448523118299031</v>
      </c>
      <c r="AE21" s="41">
        <f t="shared" si="15"/>
        <v>87242.615591495152</v>
      </c>
      <c r="AF21" s="52">
        <f t="shared" si="16"/>
        <v>107.13521740752913</v>
      </c>
    </row>
    <row r="22" spans="1:32" x14ac:dyDescent="0.2">
      <c r="A22" s="4">
        <v>5</v>
      </c>
      <c r="B22" s="54" t="s">
        <v>40</v>
      </c>
      <c r="C22" s="54" t="s">
        <v>36</v>
      </c>
      <c r="D22" s="55" t="s">
        <v>24</v>
      </c>
      <c r="E22" s="56" t="s">
        <v>41</v>
      </c>
      <c r="F22" s="63">
        <v>32272548</v>
      </c>
      <c r="G22" s="64"/>
      <c r="H22" s="57">
        <f>+F22-G26</f>
        <v>31685023</v>
      </c>
      <c r="I22" s="58">
        <f t="shared" si="0"/>
        <v>9.826002112013657E-2</v>
      </c>
      <c r="J22" s="59">
        <f t="shared" si="1"/>
        <v>953122.20486532478</v>
      </c>
      <c r="K22" s="60">
        <f t="shared" si="2"/>
        <v>49130.010560068287</v>
      </c>
      <c r="L22" s="63">
        <v>32272548</v>
      </c>
      <c r="M22" s="64"/>
      <c r="N22" s="57">
        <f>+L22-M26</f>
        <v>31685023</v>
      </c>
      <c r="O22" s="58">
        <f t="shared" si="5"/>
        <v>0.10113287086104611</v>
      </c>
      <c r="P22" s="61">
        <f t="shared" si="6"/>
        <v>50566.435430523052</v>
      </c>
      <c r="Q22" s="63"/>
      <c r="R22" s="64"/>
      <c r="S22" s="57"/>
      <c r="T22" s="58">
        <f t="shared" si="8"/>
        <v>0</v>
      </c>
      <c r="U22" s="60">
        <f t="shared" si="9"/>
        <v>0</v>
      </c>
      <c r="V22" s="63"/>
      <c r="W22" s="64"/>
      <c r="X22" s="57"/>
      <c r="Y22" s="58">
        <f t="shared" si="11"/>
        <v>0</v>
      </c>
      <c r="Z22" s="60">
        <f t="shared" si="12"/>
        <v>0</v>
      </c>
      <c r="AA22" s="63"/>
      <c r="AB22" s="64"/>
      <c r="AC22" s="57"/>
      <c r="AD22" s="58">
        <f t="shared" si="14"/>
        <v>0</v>
      </c>
      <c r="AE22" s="60">
        <f t="shared" si="15"/>
        <v>0</v>
      </c>
      <c r="AF22" s="120">
        <f t="shared" si="16"/>
        <v>0</v>
      </c>
    </row>
    <row r="23" spans="1:32" x14ac:dyDescent="0.2">
      <c r="A23" s="4">
        <v>6</v>
      </c>
      <c r="B23" s="99" t="s">
        <v>42</v>
      </c>
      <c r="C23" s="99" t="s">
        <v>31</v>
      </c>
      <c r="D23" s="100" t="s">
        <v>43</v>
      </c>
      <c r="E23" s="101" t="s">
        <v>44</v>
      </c>
      <c r="F23" s="102"/>
      <c r="G23" s="103">
        <v>822860.99902461667</v>
      </c>
      <c r="H23" s="104">
        <f>G23</f>
        <v>822860.99902461667</v>
      </c>
      <c r="I23" s="105">
        <f t="shared" si="0"/>
        <v>2.5518156999000921E-3</v>
      </c>
      <c r="J23" s="106">
        <f t="shared" si="1"/>
        <v>24752.612289030894</v>
      </c>
      <c r="K23" s="107">
        <f t="shared" si="2"/>
        <v>1275.9078499500461</v>
      </c>
      <c r="L23" s="102"/>
      <c r="M23" s="103"/>
      <c r="N23" s="104">
        <f>M23</f>
        <v>0</v>
      </c>
      <c r="O23" s="105">
        <f t="shared" si="5"/>
        <v>0</v>
      </c>
      <c r="P23" s="108">
        <f t="shared" si="6"/>
        <v>0</v>
      </c>
      <c r="Q23" s="102"/>
      <c r="R23" s="103"/>
      <c r="S23" s="104">
        <f>R23</f>
        <v>0</v>
      </c>
      <c r="T23" s="105">
        <f t="shared" si="8"/>
        <v>0</v>
      </c>
      <c r="U23" s="107">
        <f t="shared" si="9"/>
        <v>0</v>
      </c>
      <c r="V23" s="102"/>
      <c r="W23" s="103"/>
      <c r="X23" s="104">
        <f>W23</f>
        <v>0</v>
      </c>
      <c r="Y23" s="105">
        <f t="shared" si="11"/>
        <v>0</v>
      </c>
      <c r="Z23" s="107">
        <f t="shared" si="12"/>
        <v>0</v>
      </c>
      <c r="AA23" s="102"/>
      <c r="AB23" s="103"/>
      <c r="AC23" s="104">
        <f>AB23</f>
        <v>0</v>
      </c>
      <c r="AD23" s="105">
        <f t="shared" si="14"/>
        <v>0</v>
      </c>
      <c r="AE23" s="107">
        <f t="shared" si="15"/>
        <v>0</v>
      </c>
      <c r="AF23" s="121">
        <f t="shared" si="16"/>
        <v>0</v>
      </c>
    </row>
    <row r="24" spans="1:32" x14ac:dyDescent="0.2">
      <c r="A24" s="4">
        <v>7</v>
      </c>
      <c r="B24" s="20" t="s">
        <v>45</v>
      </c>
      <c r="C24" s="20" t="s">
        <v>36</v>
      </c>
      <c r="D24" s="11" t="s">
        <v>24</v>
      </c>
      <c r="E24" s="31" t="s">
        <v>44</v>
      </c>
      <c r="F24" s="35">
        <v>29708771</v>
      </c>
      <c r="G24" s="15"/>
      <c r="H24" s="12">
        <f>+F24-G23</f>
        <v>28885910.000975382</v>
      </c>
      <c r="I24" s="25">
        <f t="shared" si="0"/>
        <v>8.9579550779250033E-2</v>
      </c>
      <c r="J24" s="13">
        <f t="shared" si="1"/>
        <v>868921.64255872532</v>
      </c>
      <c r="K24" s="41">
        <f t="shared" si="2"/>
        <v>44789.775389625014</v>
      </c>
      <c r="L24" s="35">
        <v>29708771</v>
      </c>
      <c r="M24" s="15"/>
      <c r="N24" s="12">
        <f>+L24-M23</f>
        <v>29708771</v>
      </c>
      <c r="O24" s="25">
        <f t="shared" si="5"/>
        <v>9.4825031403114074E-2</v>
      </c>
      <c r="P24" s="47">
        <f t="shared" si="6"/>
        <v>47412.515701557037</v>
      </c>
      <c r="Q24" s="35">
        <v>29708771</v>
      </c>
      <c r="R24" s="15"/>
      <c r="S24" s="12">
        <f>+Q24-R23</f>
        <v>29708771</v>
      </c>
      <c r="T24" s="25">
        <f t="shared" si="8"/>
        <v>0.10549393601026351</v>
      </c>
      <c r="U24" s="41">
        <f t="shared" si="9"/>
        <v>52746.968005131755</v>
      </c>
      <c r="V24" s="35">
        <v>29708771</v>
      </c>
      <c r="W24" s="15"/>
      <c r="X24" s="12">
        <f>+V24-W23</f>
        <v>29708771</v>
      </c>
      <c r="Y24" s="25">
        <f t="shared" si="11"/>
        <v>0.10571448428090648</v>
      </c>
      <c r="Z24" s="41">
        <f t="shared" si="12"/>
        <v>52857.242140453236</v>
      </c>
      <c r="AA24" s="35">
        <v>29708771</v>
      </c>
      <c r="AB24" s="15"/>
      <c r="AC24" s="12">
        <f>+AA24-AB23</f>
        <v>29708771</v>
      </c>
      <c r="AD24" s="25">
        <f t="shared" si="14"/>
        <v>0.10584446284082187</v>
      </c>
      <c r="AE24" s="41">
        <f t="shared" si="15"/>
        <v>52922.231420410935</v>
      </c>
      <c r="AF24" s="52">
        <f t="shared" si="16"/>
        <v>64.989279957699182</v>
      </c>
    </row>
    <row r="25" spans="1:32" x14ac:dyDescent="0.2">
      <c r="A25" s="4">
        <v>8</v>
      </c>
      <c r="B25" s="54" t="s">
        <v>46</v>
      </c>
      <c r="C25" s="54" t="s">
        <v>47</v>
      </c>
      <c r="D25" s="55" t="s">
        <v>48</v>
      </c>
      <c r="E25" s="56" t="s">
        <v>41</v>
      </c>
      <c r="F25" s="63">
        <v>345107</v>
      </c>
      <c r="G25" s="64"/>
      <c r="H25" s="57">
        <f t="shared" si="3"/>
        <v>345107</v>
      </c>
      <c r="I25" s="58">
        <f t="shared" si="0"/>
        <v>1.0702287042274508E-3</v>
      </c>
      <c r="J25" s="59">
        <f t="shared" si="1"/>
        <v>10381.218431006273</v>
      </c>
      <c r="K25" s="60">
        <f t="shared" si="2"/>
        <v>535.11435211372543</v>
      </c>
      <c r="L25" s="63">
        <v>345107</v>
      </c>
      <c r="M25" s="64"/>
      <c r="N25" s="57">
        <f t="shared" ref="N25" si="17">+L25</f>
        <v>345107</v>
      </c>
      <c r="O25" s="58">
        <f t="shared" si="5"/>
        <v>1.1015192150639448E-3</v>
      </c>
      <c r="P25" s="61">
        <f t="shared" si="6"/>
        <v>550.75960753197239</v>
      </c>
      <c r="Q25" s="63">
        <v>345107</v>
      </c>
      <c r="R25" s="64"/>
      <c r="S25" s="57">
        <f t="shared" ref="S25" si="18">+Q25</f>
        <v>345107</v>
      </c>
      <c r="T25" s="58">
        <f t="shared" si="8"/>
        <v>1.2254527720010366E-3</v>
      </c>
      <c r="U25" s="60">
        <f t="shared" si="9"/>
        <v>612.72638600051835</v>
      </c>
      <c r="V25" s="63">
        <v>345107</v>
      </c>
      <c r="W25" s="64"/>
      <c r="X25" s="57">
        <f t="shared" ref="X25" si="19">+V25</f>
        <v>345107</v>
      </c>
      <c r="Y25" s="58">
        <f t="shared" si="11"/>
        <v>1.228014734326465E-3</v>
      </c>
      <c r="Z25" s="60">
        <f t="shared" si="12"/>
        <v>614.00736716323252</v>
      </c>
      <c r="AA25" s="63"/>
      <c r="AB25" s="64"/>
      <c r="AC25" s="57">
        <f t="shared" ref="AC25" si="20">+AA25</f>
        <v>0</v>
      </c>
      <c r="AD25" s="58">
        <f t="shared" si="14"/>
        <v>0</v>
      </c>
      <c r="AE25" s="60">
        <f t="shared" si="15"/>
        <v>0</v>
      </c>
      <c r="AF25" s="120">
        <f t="shared" si="16"/>
        <v>-614.00736716323252</v>
      </c>
    </row>
    <row r="26" spans="1:32" x14ac:dyDescent="0.2">
      <c r="A26" s="4">
        <v>9</v>
      </c>
      <c r="B26" s="89" t="s">
        <v>49</v>
      </c>
      <c r="C26" s="89" t="s">
        <v>36</v>
      </c>
      <c r="D26" s="90" t="s">
        <v>43</v>
      </c>
      <c r="E26" s="91" t="s">
        <v>41</v>
      </c>
      <c r="F26" s="92"/>
      <c r="G26" s="93">
        <v>587525</v>
      </c>
      <c r="H26" s="94">
        <f>+G26</f>
        <v>587525</v>
      </c>
      <c r="I26" s="95">
        <f t="shared" si="0"/>
        <v>1.8220033770721339E-3</v>
      </c>
      <c r="J26" s="96">
        <f t="shared" si="1"/>
        <v>17673.432757599698</v>
      </c>
      <c r="K26" s="97">
        <f t="shared" si="2"/>
        <v>911.00168853606692</v>
      </c>
      <c r="L26" s="92"/>
      <c r="M26" s="93">
        <v>587525</v>
      </c>
      <c r="N26" s="94">
        <f>+M26</f>
        <v>587525</v>
      </c>
      <c r="O26" s="95">
        <f t="shared" si="5"/>
        <v>1.8752736885384654E-3</v>
      </c>
      <c r="P26" s="98">
        <f t="shared" si="6"/>
        <v>937.63684426923271</v>
      </c>
      <c r="Q26" s="93">
        <v>587525</v>
      </c>
      <c r="R26" s="93"/>
      <c r="S26" s="94">
        <f>+Q26</f>
        <v>587525</v>
      </c>
      <c r="T26" s="95">
        <f t="shared" si="8"/>
        <v>2.0862635063035786E-3</v>
      </c>
      <c r="U26" s="97">
        <f t="shared" si="9"/>
        <v>1043.1317531517893</v>
      </c>
      <c r="V26" s="93"/>
      <c r="W26" s="93"/>
      <c r="X26" s="94">
        <f>+V26</f>
        <v>0</v>
      </c>
      <c r="Y26" s="95">
        <f t="shared" si="11"/>
        <v>0</v>
      </c>
      <c r="Z26" s="97">
        <f t="shared" si="12"/>
        <v>0</v>
      </c>
      <c r="AA26" s="93"/>
      <c r="AB26" s="93"/>
      <c r="AC26" s="94">
        <f>+AA26</f>
        <v>0</v>
      </c>
      <c r="AD26" s="95">
        <f t="shared" si="14"/>
        <v>0</v>
      </c>
      <c r="AE26" s="97">
        <f t="shared" si="15"/>
        <v>0</v>
      </c>
      <c r="AF26" s="122">
        <f t="shared" si="16"/>
        <v>0</v>
      </c>
    </row>
    <row r="27" spans="1:32" x14ac:dyDescent="0.2">
      <c r="A27" s="4">
        <v>10</v>
      </c>
      <c r="B27" s="99" t="s">
        <v>50</v>
      </c>
      <c r="C27" s="99" t="s">
        <v>31</v>
      </c>
      <c r="D27" s="100" t="s">
        <v>43</v>
      </c>
      <c r="E27" s="101" t="s">
        <v>51</v>
      </c>
      <c r="F27" s="109"/>
      <c r="G27" s="110">
        <v>5581312</v>
      </c>
      <c r="H27" s="104">
        <f>+G27</f>
        <v>5581312</v>
      </c>
      <c r="I27" s="105">
        <f t="shared" si="0"/>
        <v>1.7308487830293564E-2</v>
      </c>
      <c r="J27" s="106">
        <f t="shared" si="1"/>
        <v>167892.33195384758</v>
      </c>
      <c r="K27" s="107">
        <f t="shared" si="2"/>
        <v>8654.2439151467825</v>
      </c>
      <c r="L27" s="109"/>
      <c r="M27" s="110"/>
      <c r="N27" s="104">
        <f>+M27</f>
        <v>0</v>
      </c>
      <c r="O27" s="105">
        <f t="shared" si="5"/>
        <v>0</v>
      </c>
      <c r="P27" s="108">
        <f t="shared" si="6"/>
        <v>0</v>
      </c>
      <c r="Q27" s="109"/>
      <c r="R27" s="110"/>
      <c r="S27" s="104">
        <f>+R27</f>
        <v>0</v>
      </c>
      <c r="T27" s="105">
        <f t="shared" si="8"/>
        <v>0</v>
      </c>
      <c r="U27" s="107">
        <f t="shared" si="9"/>
        <v>0</v>
      </c>
      <c r="V27" s="109"/>
      <c r="W27" s="110"/>
      <c r="X27" s="104">
        <f>+W27</f>
        <v>0</v>
      </c>
      <c r="Y27" s="105">
        <f t="shared" si="11"/>
        <v>0</v>
      </c>
      <c r="Z27" s="107">
        <f t="shared" si="12"/>
        <v>0</v>
      </c>
      <c r="AA27" s="109"/>
      <c r="AB27" s="110"/>
      <c r="AC27" s="104">
        <f>+AB27</f>
        <v>0</v>
      </c>
      <c r="AD27" s="105">
        <f t="shared" si="14"/>
        <v>0</v>
      </c>
      <c r="AE27" s="107">
        <f t="shared" si="15"/>
        <v>0</v>
      </c>
      <c r="AF27" s="121">
        <f t="shared" si="16"/>
        <v>0</v>
      </c>
    </row>
    <row r="28" spans="1:32" x14ac:dyDescent="0.2">
      <c r="A28" s="4">
        <v>11</v>
      </c>
      <c r="B28" s="20" t="s">
        <v>52</v>
      </c>
      <c r="C28" s="20" t="s">
        <v>31</v>
      </c>
      <c r="D28" s="11" t="s">
        <v>24</v>
      </c>
      <c r="E28" s="31" t="s">
        <v>53</v>
      </c>
      <c r="F28" s="35">
        <v>1857161</v>
      </c>
      <c r="G28" s="15"/>
      <c r="H28" s="12">
        <f t="shared" si="3"/>
        <v>1857161</v>
      </c>
      <c r="I28" s="25">
        <f t="shared" si="0"/>
        <v>5.7593355410691651E-3</v>
      </c>
      <c r="J28" s="13">
        <f t="shared" si="1"/>
        <v>55865.554748370902</v>
      </c>
      <c r="K28" s="41">
        <f t="shared" si="2"/>
        <v>2879.6677705345824</v>
      </c>
      <c r="L28" s="35">
        <v>1857161</v>
      </c>
      <c r="M28" s="15"/>
      <c r="N28" s="12">
        <f t="shared" ref="N28" si="21">+L28</f>
        <v>1857161</v>
      </c>
      <c r="O28" s="25">
        <f t="shared" si="5"/>
        <v>5.9277224946679462E-3</v>
      </c>
      <c r="P28" s="47">
        <f t="shared" si="6"/>
        <v>2963.8612473339731</v>
      </c>
      <c r="Q28" s="35">
        <v>1857161</v>
      </c>
      <c r="R28" s="15"/>
      <c r="S28" s="12">
        <f t="shared" ref="S28" si="22">+Q28</f>
        <v>1857161</v>
      </c>
      <c r="T28" s="25">
        <f t="shared" si="8"/>
        <v>6.5946593245057826E-3</v>
      </c>
      <c r="U28" s="41">
        <f t="shared" si="9"/>
        <v>3297.3296622528915</v>
      </c>
      <c r="V28" s="35">
        <v>1857161</v>
      </c>
      <c r="W28" s="15"/>
      <c r="X28" s="12">
        <f t="shared" ref="X28" si="23">+V28</f>
        <v>1857161</v>
      </c>
      <c r="Y28" s="25">
        <f t="shared" si="11"/>
        <v>6.6084462848231768E-3</v>
      </c>
      <c r="Z28" s="41">
        <f t="shared" si="12"/>
        <v>3304.2231424115885</v>
      </c>
      <c r="AA28" s="35">
        <v>1857161</v>
      </c>
      <c r="AB28" s="15"/>
      <c r="AC28" s="12">
        <f t="shared" ref="AC28" si="24">+AA28</f>
        <v>1857161</v>
      </c>
      <c r="AD28" s="25">
        <f t="shared" si="14"/>
        <v>6.6165715321553891E-3</v>
      </c>
      <c r="AE28" s="41">
        <f t="shared" si="15"/>
        <v>3308.2857660776945</v>
      </c>
      <c r="AF28" s="52">
        <f t="shared" si="16"/>
        <v>4.062623666105992</v>
      </c>
    </row>
    <row r="29" spans="1:32" x14ac:dyDescent="0.2">
      <c r="A29" s="4">
        <v>12</v>
      </c>
      <c r="B29" s="99" t="s">
        <v>54</v>
      </c>
      <c r="C29" s="99" t="s">
        <v>31</v>
      </c>
      <c r="D29" s="100" t="s">
        <v>43</v>
      </c>
      <c r="E29" s="101" t="s">
        <v>55</v>
      </c>
      <c r="F29" s="109"/>
      <c r="G29" s="111">
        <v>134434.9086177061</v>
      </c>
      <c r="H29" s="104">
        <f>G29</f>
        <v>134434.9086177061</v>
      </c>
      <c r="I29" s="105">
        <f t="shared" si="0"/>
        <v>4.1690286795939617E-4</v>
      </c>
      <c r="J29" s="106">
        <f t="shared" si="1"/>
        <v>4043.9578192061426</v>
      </c>
      <c r="K29" s="107">
        <f t="shared" si="2"/>
        <v>208.45143397969809</v>
      </c>
      <c r="L29" s="109"/>
      <c r="M29" s="111"/>
      <c r="N29" s="104">
        <f>M29</f>
        <v>0</v>
      </c>
      <c r="O29" s="105">
        <f t="shared" si="5"/>
        <v>0</v>
      </c>
      <c r="P29" s="108">
        <f t="shared" si="6"/>
        <v>0</v>
      </c>
      <c r="Q29" s="109"/>
      <c r="R29" s="111"/>
      <c r="S29" s="104">
        <f>R29</f>
        <v>0</v>
      </c>
      <c r="T29" s="105">
        <f t="shared" si="8"/>
        <v>0</v>
      </c>
      <c r="U29" s="107">
        <f t="shared" si="9"/>
        <v>0</v>
      </c>
      <c r="V29" s="109"/>
      <c r="W29" s="111"/>
      <c r="X29" s="104">
        <f>W29</f>
        <v>0</v>
      </c>
      <c r="Y29" s="105">
        <f t="shared" si="11"/>
        <v>0</v>
      </c>
      <c r="Z29" s="107">
        <f t="shared" si="12"/>
        <v>0</v>
      </c>
      <c r="AA29" s="109"/>
      <c r="AB29" s="111"/>
      <c r="AC29" s="104">
        <f>AB29</f>
        <v>0</v>
      </c>
      <c r="AD29" s="105">
        <f t="shared" si="14"/>
        <v>0</v>
      </c>
      <c r="AE29" s="107">
        <f t="shared" si="15"/>
        <v>0</v>
      </c>
      <c r="AF29" s="121">
        <f t="shared" si="16"/>
        <v>0</v>
      </c>
    </row>
    <row r="30" spans="1:32" x14ac:dyDescent="0.2">
      <c r="A30" s="4">
        <v>13</v>
      </c>
      <c r="B30" s="20" t="s">
        <v>56</v>
      </c>
      <c r="C30" s="20" t="s">
        <v>36</v>
      </c>
      <c r="D30" s="11" t="s">
        <v>24</v>
      </c>
      <c r="E30" s="31" t="s">
        <v>55</v>
      </c>
      <c r="F30" s="35">
        <v>14462303</v>
      </c>
      <c r="G30" s="15"/>
      <c r="H30" s="12">
        <f>+F30-G29</f>
        <v>14327868.091382293</v>
      </c>
      <c r="I30" s="25">
        <f t="shared" si="0"/>
        <v>4.4432873577707518E-2</v>
      </c>
      <c r="J30" s="13">
        <f t="shared" si="1"/>
        <v>430998.87370376295</v>
      </c>
      <c r="K30" s="41">
        <f t="shared" si="2"/>
        <v>22216.43678885376</v>
      </c>
      <c r="L30" s="35">
        <v>14462303</v>
      </c>
      <c r="M30" s="15"/>
      <c r="N30" s="12">
        <f>+L30-M29</f>
        <v>14462303</v>
      </c>
      <c r="O30" s="25">
        <f t="shared" si="5"/>
        <v>4.616105917462391E-2</v>
      </c>
      <c r="P30" s="47">
        <f t="shared" si="6"/>
        <v>23080.529587311954</v>
      </c>
      <c r="Q30" s="35">
        <v>14462303</v>
      </c>
      <c r="R30" s="15"/>
      <c r="S30" s="12">
        <f>+Q30-R29</f>
        <v>14462303</v>
      </c>
      <c r="T30" s="25">
        <f t="shared" si="8"/>
        <v>5.1354708252422894E-2</v>
      </c>
      <c r="U30" s="41">
        <f t="shared" si="9"/>
        <v>25677.354126211449</v>
      </c>
      <c r="V30" s="35">
        <v>14462303</v>
      </c>
      <c r="W30" s="15"/>
      <c r="X30" s="12">
        <f>+V30-W29</f>
        <v>14462303</v>
      </c>
      <c r="Y30" s="25">
        <f t="shared" si="11"/>
        <v>5.1462071694558027E-2</v>
      </c>
      <c r="Z30" s="41">
        <f t="shared" si="12"/>
        <v>25731.035847279014</v>
      </c>
      <c r="AA30" s="35">
        <v>14462303</v>
      </c>
      <c r="AB30" s="15"/>
      <c r="AC30" s="12">
        <f>+AA30-AB29</f>
        <v>14462303</v>
      </c>
      <c r="AD30" s="25">
        <f t="shared" si="14"/>
        <v>5.1525345578119226E-2</v>
      </c>
      <c r="AE30" s="41">
        <f t="shared" si="15"/>
        <v>25762.672789059612</v>
      </c>
      <c r="AF30" s="52">
        <f t="shared" si="16"/>
        <v>31.636941780598136</v>
      </c>
    </row>
    <row r="31" spans="1:32" x14ac:dyDescent="0.2">
      <c r="A31" s="4">
        <v>14</v>
      </c>
      <c r="B31" s="20" t="s">
        <v>57</v>
      </c>
      <c r="C31" s="20" t="s">
        <v>36</v>
      </c>
      <c r="D31" s="11" t="s">
        <v>58</v>
      </c>
      <c r="E31" s="31" t="s">
        <v>58</v>
      </c>
      <c r="F31" s="35">
        <v>2635509</v>
      </c>
      <c r="G31" s="22"/>
      <c r="H31" s="12">
        <f>+F31</f>
        <v>2635509</v>
      </c>
      <c r="I31" s="25">
        <f t="shared" si="0"/>
        <v>8.1731097371243819E-3</v>
      </c>
      <c r="J31" s="13">
        <f t="shared" si="1"/>
        <v>79279.164450106502</v>
      </c>
      <c r="K31" s="41">
        <f t="shared" si="2"/>
        <v>4086.5548685621911</v>
      </c>
      <c r="L31" s="35">
        <v>2635509</v>
      </c>
      <c r="M31" s="22"/>
      <c r="N31" s="12">
        <f>+L31</f>
        <v>2635509</v>
      </c>
      <c r="O31" s="25">
        <f t="shared" si="5"/>
        <v>8.4120687351284164E-3</v>
      </c>
      <c r="P31" s="47">
        <f t="shared" si="6"/>
        <v>4206.034367564208</v>
      </c>
      <c r="Q31" s="35">
        <v>2635509</v>
      </c>
      <c r="R31" s="22"/>
      <c r="S31" s="12">
        <f>+Q31</f>
        <v>2635509</v>
      </c>
      <c r="T31" s="25">
        <f t="shared" si="8"/>
        <v>9.3585230368658998E-3</v>
      </c>
      <c r="U31" s="41">
        <f t="shared" si="9"/>
        <v>4679.2615184329497</v>
      </c>
      <c r="V31" s="35">
        <v>2635509</v>
      </c>
      <c r="W31" s="22"/>
      <c r="X31" s="12">
        <f>+V31</f>
        <v>2635509</v>
      </c>
      <c r="Y31" s="25">
        <f t="shared" si="11"/>
        <v>9.3780882000365322E-3</v>
      </c>
      <c r="Z31" s="41">
        <f t="shared" si="12"/>
        <v>4689.0441000182664</v>
      </c>
      <c r="AA31" s="35">
        <v>2635509</v>
      </c>
      <c r="AB31" s="22"/>
      <c r="AC31" s="12">
        <f>+AA31</f>
        <v>2635509</v>
      </c>
      <c r="AD31" s="25">
        <f t="shared" si="14"/>
        <v>9.3896187902606804E-3</v>
      </c>
      <c r="AE31" s="41">
        <f t="shared" si="15"/>
        <v>4694.8093951303399</v>
      </c>
      <c r="AF31" s="52">
        <f t="shared" si="16"/>
        <v>5.7652951120735452</v>
      </c>
    </row>
    <row r="32" spans="1:32" x14ac:dyDescent="0.2">
      <c r="A32" s="4">
        <v>15</v>
      </c>
      <c r="B32" s="20" t="s">
        <v>59</v>
      </c>
      <c r="C32" s="20" t="s">
        <v>36</v>
      </c>
      <c r="D32" s="11" t="s">
        <v>58</v>
      </c>
      <c r="E32" s="31" t="s">
        <v>58</v>
      </c>
      <c r="F32" s="35">
        <v>1824872</v>
      </c>
      <c r="G32" s="22"/>
      <c r="H32" s="12">
        <f>+F32</f>
        <v>1824872</v>
      </c>
      <c r="I32" s="25">
        <f t="shared" si="0"/>
        <v>5.6592024964459029E-3</v>
      </c>
      <c r="J32" s="13">
        <f t="shared" si="1"/>
        <v>54894.264215525262</v>
      </c>
      <c r="K32" s="41">
        <f t="shared" si="2"/>
        <v>2829.6012482229517</v>
      </c>
      <c r="L32" s="35">
        <v>1824872</v>
      </c>
      <c r="M32" s="22"/>
      <c r="N32" s="12">
        <f>+L32</f>
        <v>1824872</v>
      </c>
      <c r="O32" s="25">
        <f t="shared" si="5"/>
        <v>5.8246618383057175E-3</v>
      </c>
      <c r="P32" s="47">
        <f t="shared" si="6"/>
        <v>2912.3309191528588</v>
      </c>
      <c r="Q32" s="35">
        <v>1824872</v>
      </c>
      <c r="R32" s="22"/>
      <c r="S32" s="12">
        <f>+Q32</f>
        <v>1824872</v>
      </c>
      <c r="T32" s="25">
        <f t="shared" si="8"/>
        <v>6.4800031611850113E-3</v>
      </c>
      <c r="U32" s="41">
        <f t="shared" si="9"/>
        <v>3240.0015805925059</v>
      </c>
      <c r="V32" s="35">
        <v>1824872</v>
      </c>
      <c r="W32" s="22"/>
      <c r="X32" s="12">
        <f>+V32</f>
        <v>1824872</v>
      </c>
      <c r="Y32" s="25">
        <f t="shared" si="11"/>
        <v>6.4935504184493644E-3</v>
      </c>
      <c r="Z32" s="41">
        <f t="shared" si="12"/>
        <v>3246.7752092246824</v>
      </c>
      <c r="AA32" s="35">
        <v>1824872</v>
      </c>
      <c r="AB32" s="22"/>
      <c r="AC32" s="12">
        <f>+AA32</f>
        <v>1824872</v>
      </c>
      <c r="AD32" s="25">
        <f t="shared" si="14"/>
        <v>6.5015343984864363E-3</v>
      </c>
      <c r="AE32" s="41">
        <f t="shared" si="15"/>
        <v>3250.7671992432183</v>
      </c>
      <c r="AF32" s="52">
        <f t="shared" si="16"/>
        <v>3.9919900185359438</v>
      </c>
    </row>
    <row r="33" spans="1:32" x14ac:dyDescent="0.2">
      <c r="A33" s="4">
        <v>16</v>
      </c>
      <c r="B33" s="20" t="s">
        <v>60</v>
      </c>
      <c r="C33" s="20" t="s">
        <v>36</v>
      </c>
      <c r="D33" s="11" t="s">
        <v>43</v>
      </c>
      <c r="E33" s="31" t="s">
        <v>61</v>
      </c>
      <c r="F33" s="36"/>
      <c r="G33" s="22">
        <v>2054390</v>
      </c>
      <c r="H33" s="12">
        <f>+G33</f>
        <v>2054390</v>
      </c>
      <c r="I33" s="25">
        <f t="shared" si="0"/>
        <v>6.3709723293872119E-3</v>
      </c>
      <c r="J33" s="13">
        <f t="shared" si="1"/>
        <v>61798.431595055954</v>
      </c>
      <c r="K33" s="41">
        <f t="shared" si="2"/>
        <v>3185.486164693606</v>
      </c>
      <c r="L33" s="36"/>
      <c r="M33" s="22">
        <v>2054390</v>
      </c>
      <c r="N33" s="12">
        <f>+M33</f>
        <v>2054390</v>
      </c>
      <c r="O33" s="25">
        <f t="shared" si="5"/>
        <v>6.5572418416178684E-3</v>
      </c>
      <c r="P33" s="47">
        <f t="shared" si="6"/>
        <v>3278.620920808934</v>
      </c>
      <c r="Q33" s="36"/>
      <c r="R33" s="22">
        <v>2054390</v>
      </c>
      <c r="S33" s="12">
        <f>+R33</f>
        <v>2054390</v>
      </c>
      <c r="T33" s="25">
        <f t="shared" si="8"/>
        <v>7.2950068247564078E-3</v>
      </c>
      <c r="U33" s="41">
        <f t="shared" si="9"/>
        <v>3647.5034123782038</v>
      </c>
      <c r="V33" s="36"/>
      <c r="W33" s="22">
        <v>2054390</v>
      </c>
      <c r="X33" s="12">
        <f>+W33</f>
        <v>2054390</v>
      </c>
      <c r="Y33" s="25">
        <f t="shared" si="11"/>
        <v>7.3102579491373587E-3</v>
      </c>
      <c r="Z33" s="41">
        <f t="shared" si="12"/>
        <v>3655.1289745686795</v>
      </c>
      <c r="AA33" s="36"/>
      <c r="AB33" s="22">
        <v>2054390</v>
      </c>
      <c r="AC33" s="12">
        <f>+AB33</f>
        <v>2054390</v>
      </c>
      <c r="AD33" s="25">
        <f t="shared" si="14"/>
        <v>7.3192460911814909E-3</v>
      </c>
      <c r="AE33" s="41">
        <f t="shared" si="15"/>
        <v>3659.6230455907453</v>
      </c>
      <c r="AF33" s="52">
        <f t="shared" si="16"/>
        <v>4.494071022065782</v>
      </c>
    </row>
    <row r="34" spans="1:32" x14ac:dyDescent="0.2">
      <c r="A34" s="4">
        <v>17</v>
      </c>
      <c r="B34" s="20" t="s">
        <v>62</v>
      </c>
      <c r="C34" s="20" t="s">
        <v>31</v>
      </c>
      <c r="D34" s="11" t="s">
        <v>43</v>
      </c>
      <c r="E34" s="31" t="s">
        <v>61</v>
      </c>
      <c r="F34" s="35"/>
      <c r="G34" s="15">
        <v>3039344</v>
      </c>
      <c r="H34" s="12">
        <f>+G34</f>
        <v>3039344</v>
      </c>
      <c r="I34" s="25">
        <f t="shared" si="0"/>
        <v>9.4254628008747336E-3</v>
      </c>
      <c r="J34" s="13">
        <f t="shared" si="1"/>
        <v>91426.989168484914</v>
      </c>
      <c r="K34" s="41">
        <f t="shared" si="2"/>
        <v>4712.7314004373666</v>
      </c>
      <c r="L34" s="35"/>
      <c r="M34" s="15">
        <v>3039344</v>
      </c>
      <c r="N34" s="12">
        <f>+M34</f>
        <v>3039344</v>
      </c>
      <c r="O34" s="25">
        <f t="shared" si="5"/>
        <v>9.7010371194710919E-3</v>
      </c>
      <c r="P34" s="47">
        <f t="shared" si="6"/>
        <v>4850.5185597355458</v>
      </c>
      <c r="Q34" s="35"/>
      <c r="R34" s="15">
        <v>3039344</v>
      </c>
      <c r="S34" s="12">
        <f>+R34</f>
        <v>3039344</v>
      </c>
      <c r="T34" s="25">
        <f t="shared" si="8"/>
        <v>1.0792515161572262E-2</v>
      </c>
      <c r="U34" s="41">
        <f t="shared" si="9"/>
        <v>5396.2575807861303</v>
      </c>
      <c r="V34" s="35"/>
      <c r="W34" s="15">
        <v>3039344</v>
      </c>
      <c r="X34" s="12">
        <f>+W34</f>
        <v>3039344</v>
      </c>
      <c r="Y34" s="25">
        <f t="shared" si="11"/>
        <v>1.0815078264673667E-2</v>
      </c>
      <c r="Z34" s="41">
        <f t="shared" si="12"/>
        <v>5407.539132336834</v>
      </c>
      <c r="AA34" s="35"/>
      <c r="AB34" s="15">
        <v>3039344</v>
      </c>
      <c r="AC34" s="12">
        <f>+AB34</f>
        <v>3039344</v>
      </c>
      <c r="AD34" s="25">
        <f t="shared" si="14"/>
        <v>1.0828375669544692E-2</v>
      </c>
      <c r="AE34" s="41">
        <f t="shared" si="15"/>
        <v>5414.1878347723459</v>
      </c>
      <c r="AF34" s="52">
        <f t="shared" si="16"/>
        <v>6.6487024355119502</v>
      </c>
    </row>
    <row r="35" spans="1:32" x14ac:dyDescent="0.2">
      <c r="A35" s="4">
        <v>18</v>
      </c>
      <c r="B35" s="20" t="s">
        <v>63</v>
      </c>
      <c r="C35" s="20" t="s">
        <v>31</v>
      </c>
      <c r="D35" s="11" t="s">
        <v>24</v>
      </c>
      <c r="E35" s="31" t="s">
        <v>64</v>
      </c>
      <c r="F35" s="35">
        <v>4863705</v>
      </c>
      <c r="G35" s="11"/>
      <c r="H35" s="12">
        <f>+F35</f>
        <v>4863705</v>
      </c>
      <c r="I35" s="25">
        <f t="shared" si="0"/>
        <v>1.5083080609476402E-2</v>
      </c>
      <c r="J35" s="13">
        <f t="shared" si="1"/>
        <v>146305.88191192111</v>
      </c>
      <c r="K35" s="41">
        <f t="shared" si="2"/>
        <v>7541.5403047382015</v>
      </c>
      <c r="L35" s="35">
        <v>4863705</v>
      </c>
      <c r="M35" s="11"/>
      <c r="N35" s="12">
        <f>+L35</f>
        <v>4863705</v>
      </c>
      <c r="O35" s="25">
        <f t="shared" si="5"/>
        <v>1.5524067938067277E-2</v>
      </c>
      <c r="P35" s="47">
        <f t="shared" si="6"/>
        <v>7762.0339690336386</v>
      </c>
      <c r="Q35" s="35">
        <v>4863705</v>
      </c>
      <c r="R35" s="11"/>
      <c r="S35" s="12">
        <f>+Q35</f>
        <v>4863705</v>
      </c>
      <c r="T35" s="25">
        <f t="shared" si="8"/>
        <v>1.7270703794606605E-2</v>
      </c>
      <c r="U35" s="41">
        <f t="shared" si="9"/>
        <v>8635.3518973033024</v>
      </c>
      <c r="V35" s="35">
        <v>4863705</v>
      </c>
      <c r="W35" s="11"/>
      <c r="X35" s="12">
        <f>+V35</f>
        <v>4863705</v>
      </c>
      <c r="Y35" s="25">
        <f t="shared" si="11"/>
        <v>1.7306810361474266E-2</v>
      </c>
      <c r="Z35" s="41">
        <f t="shared" si="12"/>
        <v>8653.4051807371325</v>
      </c>
      <c r="AA35" s="35">
        <v>4863705</v>
      </c>
      <c r="AB35" s="11"/>
      <c r="AC35" s="12">
        <f>+AA35</f>
        <v>4863705</v>
      </c>
      <c r="AD35" s="25">
        <f t="shared" si="14"/>
        <v>1.7328089510711148E-2</v>
      </c>
      <c r="AE35" s="41">
        <f t="shared" si="15"/>
        <v>8664.044755355575</v>
      </c>
      <c r="AF35" s="52">
        <f t="shared" si="16"/>
        <v>10.639574618442566</v>
      </c>
    </row>
    <row r="36" spans="1:32" x14ac:dyDescent="0.2">
      <c r="A36" s="4">
        <v>19</v>
      </c>
      <c r="B36" s="20" t="s">
        <v>65</v>
      </c>
      <c r="C36" s="20" t="s">
        <v>31</v>
      </c>
      <c r="D36" s="11" t="s">
        <v>43</v>
      </c>
      <c r="E36" s="31" t="s">
        <v>39</v>
      </c>
      <c r="F36" s="36"/>
      <c r="G36" s="12">
        <v>6861447</v>
      </c>
      <c r="H36" s="12">
        <f>+G36</f>
        <v>6861447</v>
      </c>
      <c r="I36" s="25">
        <f t="shared" si="0"/>
        <v>2.1278378972131334E-2</v>
      </c>
      <c r="J36" s="13">
        <f t="shared" si="1"/>
        <v>206400.27602967393</v>
      </c>
      <c r="K36" s="41">
        <f t="shared" si="2"/>
        <v>10639.189486065667</v>
      </c>
      <c r="L36" s="36"/>
      <c r="M36" s="12">
        <v>6861447</v>
      </c>
      <c r="N36" s="12">
        <f>+M36</f>
        <v>6861447</v>
      </c>
      <c r="O36" s="25">
        <f t="shared" si="5"/>
        <v>2.1900499594742672E-2</v>
      </c>
      <c r="P36" s="47">
        <f t="shared" si="6"/>
        <v>10950.249797371336</v>
      </c>
      <c r="Q36" s="36"/>
      <c r="R36" s="12">
        <v>6861447</v>
      </c>
      <c r="S36" s="12">
        <f>+R36</f>
        <v>6861447</v>
      </c>
      <c r="T36" s="25">
        <f t="shared" si="8"/>
        <v>2.4364557212946121E-2</v>
      </c>
      <c r="U36" s="41">
        <f t="shared" si="9"/>
        <v>12182.278606473061</v>
      </c>
      <c r="V36" s="36"/>
      <c r="W36" s="12">
        <v>6861447</v>
      </c>
      <c r="X36" s="12">
        <f>+W36</f>
        <v>6861447</v>
      </c>
      <c r="Y36" s="25">
        <f t="shared" si="11"/>
        <v>2.4415494367834092E-2</v>
      </c>
      <c r="Z36" s="41">
        <f t="shared" si="12"/>
        <v>12207.747183917047</v>
      </c>
      <c r="AA36" s="36"/>
      <c r="AB36" s="12">
        <v>6861447</v>
      </c>
      <c r="AC36" s="12">
        <f>+AB36</f>
        <v>6861447</v>
      </c>
      <c r="AD36" s="25">
        <f t="shared" si="14"/>
        <v>2.4445513818991998E-2</v>
      </c>
      <c r="AE36" s="41">
        <f t="shared" si="15"/>
        <v>12222.756909495998</v>
      </c>
      <c r="AF36" s="52">
        <f t="shared" si="16"/>
        <v>15.009725578951475</v>
      </c>
    </row>
    <row r="37" spans="1:32" x14ac:dyDescent="0.2">
      <c r="A37" s="4">
        <v>20</v>
      </c>
      <c r="B37" s="20" t="s">
        <v>66</v>
      </c>
      <c r="C37" s="20" t="s">
        <v>31</v>
      </c>
      <c r="D37" s="11" t="s">
        <v>24</v>
      </c>
      <c r="E37" s="31" t="s">
        <v>67</v>
      </c>
      <c r="F37" s="37">
        <v>5276235</v>
      </c>
      <c r="G37" s="20"/>
      <c r="H37" s="12">
        <f>+F37</f>
        <v>5276235</v>
      </c>
      <c r="I37" s="25">
        <f t="shared" si="0"/>
        <v>1.6362398175781782E-2</v>
      </c>
      <c r="J37" s="13">
        <f t="shared" si="1"/>
        <v>158715.26230508328</v>
      </c>
      <c r="K37" s="41">
        <f t="shared" si="2"/>
        <v>8181.199087890891</v>
      </c>
      <c r="L37" s="37">
        <v>5276235</v>
      </c>
      <c r="M37" s="20"/>
      <c r="N37" s="12">
        <f>+L37</f>
        <v>5276235</v>
      </c>
      <c r="O37" s="25">
        <f t="shared" si="5"/>
        <v>1.6840789192027149E-2</v>
      </c>
      <c r="P37" s="47">
        <f t="shared" si="6"/>
        <v>8420.3945960135752</v>
      </c>
      <c r="Q37" s="37">
        <v>5276235</v>
      </c>
      <c r="R37" s="20"/>
      <c r="S37" s="12">
        <f>+Q37</f>
        <v>5276235</v>
      </c>
      <c r="T37" s="25">
        <f t="shared" si="8"/>
        <v>1.8735571305360046E-2</v>
      </c>
      <c r="U37" s="41">
        <f t="shared" si="9"/>
        <v>9367.7856526800224</v>
      </c>
      <c r="V37" s="37">
        <v>5276235</v>
      </c>
      <c r="W37" s="20"/>
      <c r="X37" s="12">
        <f>+V37</f>
        <v>5276235</v>
      </c>
      <c r="Y37" s="25">
        <f t="shared" si="11"/>
        <v>1.8774740361015559E-2</v>
      </c>
      <c r="Z37" s="41">
        <f t="shared" si="12"/>
        <v>9387.3701805077799</v>
      </c>
      <c r="AA37" s="37">
        <v>5276235</v>
      </c>
      <c r="AB37" s="20"/>
      <c r="AC37" s="12">
        <f>+AA37</f>
        <v>5276235</v>
      </c>
      <c r="AD37" s="25">
        <f t="shared" si="14"/>
        <v>1.879782436631067E-2</v>
      </c>
      <c r="AE37" s="41">
        <f t="shared" si="15"/>
        <v>9398.9121831553348</v>
      </c>
      <c r="AF37" s="52">
        <f t="shared" si="16"/>
        <v>11.542002647554909</v>
      </c>
    </row>
    <row r="38" spans="1:32" x14ac:dyDescent="0.2">
      <c r="A38" s="4">
        <v>21</v>
      </c>
      <c r="B38" s="20" t="s">
        <v>68</v>
      </c>
      <c r="C38" s="20" t="s">
        <v>31</v>
      </c>
      <c r="D38" s="11" t="s">
        <v>43</v>
      </c>
      <c r="E38" s="31" t="s">
        <v>61</v>
      </c>
      <c r="F38" s="36"/>
      <c r="G38" s="22">
        <v>199441</v>
      </c>
      <c r="H38" s="12">
        <f>+G38</f>
        <v>199441</v>
      </c>
      <c r="I38" s="25">
        <f t="shared" si="0"/>
        <v>6.1849653295884173E-4</v>
      </c>
      <c r="J38" s="13">
        <f t="shared" si="1"/>
        <v>5999.4163697007643</v>
      </c>
      <c r="K38" s="41">
        <f t="shared" si="2"/>
        <v>309.24826647942086</v>
      </c>
      <c r="L38" s="36"/>
      <c r="M38" s="22">
        <v>199441</v>
      </c>
      <c r="N38" s="12">
        <f>+M38</f>
        <v>199441</v>
      </c>
      <c r="O38" s="25">
        <f t="shared" si="5"/>
        <v>6.3657965144598111E-4</v>
      </c>
      <c r="P38" s="47">
        <f t="shared" si="6"/>
        <v>318.28982572299054</v>
      </c>
      <c r="Q38" s="36"/>
      <c r="R38" s="22">
        <v>199441</v>
      </c>
      <c r="S38" s="12">
        <f>+R38</f>
        <v>199441</v>
      </c>
      <c r="T38" s="25">
        <f t="shared" si="8"/>
        <v>7.0820217005351598E-4</v>
      </c>
      <c r="U38" s="41">
        <f t="shared" si="9"/>
        <v>354.10108502675797</v>
      </c>
      <c r="V38" s="36"/>
      <c r="W38" s="22">
        <v>199441</v>
      </c>
      <c r="X38" s="12">
        <f>+W38</f>
        <v>199441</v>
      </c>
      <c r="Y38" s="25">
        <f t="shared" si="11"/>
        <v>7.0968275528692404E-4</v>
      </c>
      <c r="Z38" s="41">
        <f t="shared" si="12"/>
        <v>354.84137764346201</v>
      </c>
      <c r="AA38" s="36"/>
      <c r="AB38" s="22">
        <v>199441</v>
      </c>
      <c r="AC38" s="12">
        <f>+AB38</f>
        <v>199441</v>
      </c>
      <c r="AD38" s="25">
        <f t="shared" si="14"/>
        <v>7.1055532769889252E-4</v>
      </c>
      <c r="AE38" s="41">
        <f t="shared" si="15"/>
        <v>355.27766384944624</v>
      </c>
      <c r="AF38" s="52">
        <f t="shared" si="16"/>
        <v>0.4362862059842314</v>
      </c>
    </row>
    <row r="39" spans="1:32" x14ac:dyDescent="0.2">
      <c r="A39" s="4">
        <v>22</v>
      </c>
      <c r="B39" s="20" t="s">
        <v>69</v>
      </c>
      <c r="C39" s="20" t="s">
        <v>36</v>
      </c>
      <c r="D39" s="11" t="s">
        <v>24</v>
      </c>
      <c r="E39" s="31" t="s">
        <v>61</v>
      </c>
      <c r="F39" s="37">
        <v>44836911</v>
      </c>
      <c r="G39" s="11"/>
      <c r="H39" s="12">
        <f>+F39-G38-G34-G33</f>
        <v>39543736</v>
      </c>
      <c r="I39" s="25">
        <f t="shared" si="0"/>
        <v>0.1226310719272353</v>
      </c>
      <c r="J39" s="13">
        <f t="shared" si="1"/>
        <v>1189521.3976941823</v>
      </c>
      <c r="K39" s="41">
        <f t="shared" si="2"/>
        <v>61315.535963617651</v>
      </c>
      <c r="L39" s="37">
        <v>44836911</v>
      </c>
      <c r="M39" s="11"/>
      <c r="N39" s="12">
        <f>+L39-M38-M34-M33</f>
        <v>39543736</v>
      </c>
      <c r="O39" s="25">
        <f t="shared" si="5"/>
        <v>0.12621646341400161</v>
      </c>
      <c r="P39" s="47">
        <f t="shared" si="6"/>
        <v>63108.231707000807</v>
      </c>
      <c r="Q39" s="37">
        <v>44836911</v>
      </c>
      <c r="R39" s="11"/>
      <c r="S39" s="12">
        <f>+Q39-R38-R34-R33</f>
        <v>39543736</v>
      </c>
      <c r="T39" s="25">
        <f t="shared" si="8"/>
        <v>0.14041726449036729</v>
      </c>
      <c r="U39" s="41">
        <f t="shared" si="9"/>
        <v>70208.632245183646</v>
      </c>
      <c r="V39" s="37">
        <v>44836911</v>
      </c>
      <c r="W39" s="11"/>
      <c r="X39" s="12">
        <f>+V39-W38-W34-W33</f>
        <v>39543736</v>
      </c>
      <c r="Y39" s="25">
        <f t="shared" si="11"/>
        <v>0.14071082434814672</v>
      </c>
      <c r="Z39" s="41">
        <f t="shared" si="12"/>
        <v>70355.412174073354</v>
      </c>
      <c r="AA39" s="37">
        <v>44836911</v>
      </c>
      <c r="AB39" s="11"/>
      <c r="AC39" s="12">
        <f>+AA39-AB38-AB34-AB33</f>
        <v>39543736</v>
      </c>
      <c r="AD39" s="25">
        <f t="shared" si="14"/>
        <v>0.1408838317693879</v>
      </c>
      <c r="AE39" s="41">
        <f t="shared" si="15"/>
        <v>70441.915884693954</v>
      </c>
      <c r="AF39" s="52">
        <f t="shared" si="16"/>
        <v>86.503710620600032</v>
      </c>
    </row>
    <row r="40" spans="1:32" ht="16" thickBot="1" x14ac:dyDescent="0.25">
      <c r="A40" s="4">
        <v>23</v>
      </c>
      <c r="B40" s="99" t="s">
        <v>70</v>
      </c>
      <c r="C40" s="99" t="s">
        <v>31</v>
      </c>
      <c r="D40" s="100" t="s">
        <v>24</v>
      </c>
      <c r="E40" s="101" t="s">
        <v>71</v>
      </c>
      <c r="F40" s="112">
        <v>9160048</v>
      </c>
      <c r="G40" s="113"/>
      <c r="H40" s="114">
        <f>+F40-G27</f>
        <v>3578736</v>
      </c>
      <c r="I40" s="115">
        <f t="shared" si="0"/>
        <v>1.1098198506701197E-2</v>
      </c>
      <c r="J40" s="116">
        <f t="shared" si="1"/>
        <v>107652.5255150016</v>
      </c>
      <c r="K40" s="117">
        <f t="shared" si="2"/>
        <v>5549.0992533505987</v>
      </c>
      <c r="L40" s="112"/>
      <c r="M40" s="113"/>
      <c r="N40" s="114">
        <f>+L40-M27</f>
        <v>0</v>
      </c>
      <c r="O40" s="115">
        <f t="shared" si="5"/>
        <v>0</v>
      </c>
      <c r="P40" s="118">
        <f t="shared" si="6"/>
        <v>0</v>
      </c>
      <c r="Q40" s="112"/>
      <c r="R40" s="113"/>
      <c r="S40" s="114">
        <f>+Q40-R27</f>
        <v>0</v>
      </c>
      <c r="T40" s="115">
        <f t="shared" si="8"/>
        <v>0</v>
      </c>
      <c r="U40" s="117">
        <f t="shared" si="9"/>
        <v>0</v>
      </c>
      <c r="V40" s="112"/>
      <c r="W40" s="113"/>
      <c r="X40" s="114">
        <f>+V40-W27</f>
        <v>0</v>
      </c>
      <c r="Y40" s="115">
        <f t="shared" si="11"/>
        <v>0</v>
      </c>
      <c r="Z40" s="117">
        <f t="shared" si="12"/>
        <v>0</v>
      </c>
      <c r="AA40" s="112"/>
      <c r="AB40" s="113"/>
      <c r="AC40" s="114">
        <f>+AA40-AB27</f>
        <v>0</v>
      </c>
      <c r="AD40" s="115">
        <f t="shared" si="14"/>
        <v>0</v>
      </c>
      <c r="AE40" s="117">
        <f t="shared" si="15"/>
        <v>0</v>
      </c>
      <c r="AF40" s="119">
        <f t="shared" si="16"/>
        <v>0</v>
      </c>
    </row>
    <row r="41" spans="1:32" ht="17" thickTop="1" thickBot="1" x14ac:dyDescent="0.25">
      <c r="B41" s="4"/>
      <c r="C41" s="4"/>
      <c r="D41" s="4"/>
      <c r="E41" s="4"/>
      <c r="F41" s="38">
        <f>SUM(F18:F40)</f>
        <v>322460983</v>
      </c>
      <c r="G41" s="39"/>
      <c r="H41" s="39">
        <f>SUM(H18:H40)</f>
        <v>322460983</v>
      </c>
      <c r="I41" s="40">
        <f t="shared" si="0"/>
        <v>1</v>
      </c>
      <c r="J41" s="42">
        <f>+I41*$B$14</f>
        <v>9700000</v>
      </c>
      <c r="K41" s="43">
        <f>+I41*$B$15</f>
        <v>500000</v>
      </c>
      <c r="L41" s="38">
        <f>SUM(L18:L40)</f>
        <v>313300935</v>
      </c>
      <c r="M41" s="39"/>
      <c r="N41" s="39">
        <f>SUM(N18:N40)</f>
        <v>313300935</v>
      </c>
      <c r="O41" s="40">
        <f>+N41/$L$41</f>
        <v>1</v>
      </c>
      <c r="P41" s="48">
        <f>+O41*$B$15</f>
        <v>500000</v>
      </c>
      <c r="Q41" s="38">
        <f>SUM(Q18:Q40)</f>
        <v>281615912</v>
      </c>
      <c r="R41" s="39"/>
      <c r="S41" s="39">
        <f>SUM(S18:S40)</f>
        <v>281615912</v>
      </c>
      <c r="T41" s="51">
        <f t="shared" si="8"/>
        <v>1</v>
      </c>
      <c r="U41" s="43">
        <f>+T41*$B$15</f>
        <v>500000</v>
      </c>
      <c r="V41" s="38">
        <f>SUM(V18:V40)</f>
        <v>281028387</v>
      </c>
      <c r="W41" s="39"/>
      <c r="X41" s="39">
        <f>SUM(X18:X40)</f>
        <v>281028387</v>
      </c>
      <c r="Y41" s="51">
        <f>+X41/$V$41</f>
        <v>1</v>
      </c>
      <c r="Z41" s="43">
        <f>+Y41*$B$15</f>
        <v>500000</v>
      </c>
      <c r="AA41" s="38">
        <f>SUM(AA18:AA40)</f>
        <v>280683280</v>
      </c>
      <c r="AB41" s="39"/>
      <c r="AC41" s="39">
        <f>SUM(AC18:AC40)</f>
        <v>280683280</v>
      </c>
      <c r="AD41" s="51">
        <f>+AC41/$AA$41</f>
        <v>1</v>
      </c>
      <c r="AE41" s="43">
        <f>+AD41*$B$15</f>
        <v>500000</v>
      </c>
      <c r="AF41" s="46">
        <f>SUM(AF18:AF40)</f>
        <v>2.2794210963184014E-11</v>
      </c>
    </row>
    <row r="42" spans="1:32" x14ac:dyDescent="0.2">
      <c r="G42" s="23"/>
    </row>
    <row r="43" spans="1:32" x14ac:dyDescent="0.2">
      <c r="G43" s="23"/>
      <c r="L43" s="23"/>
      <c r="Q43" s="23"/>
      <c r="V43" s="23"/>
      <c r="X43" s="23"/>
      <c r="Z43" s="23"/>
      <c r="AA43" s="23"/>
      <c r="AC43" s="23"/>
      <c r="AE43" s="23"/>
      <c r="AF43" s="23"/>
    </row>
    <row r="44" spans="1:32" x14ac:dyDescent="0.2">
      <c r="G44" s="24"/>
    </row>
    <row r="45" spans="1:32" x14ac:dyDescent="0.2">
      <c r="G45" s="23"/>
      <c r="W45" s="24"/>
      <c r="X45" s="125"/>
      <c r="AB45" s="24"/>
      <c r="AC45" s="125"/>
      <c r="AF45" s="123"/>
    </row>
    <row r="46" spans="1:32" x14ac:dyDescent="0.2">
      <c r="X46" s="129"/>
      <c r="Y46" s="127"/>
      <c r="Z46" s="23"/>
      <c r="AC46" s="129"/>
      <c r="AD46" s="127"/>
      <c r="AE46" s="23"/>
      <c r="AF46" s="130"/>
    </row>
    <row r="47" spans="1:32" x14ac:dyDescent="0.2">
      <c r="X47" s="126"/>
      <c r="Z47" s="128"/>
      <c r="AC47" s="126"/>
      <c r="AE47" s="128"/>
      <c r="AF47" s="127"/>
    </row>
    <row r="48" spans="1:32" x14ac:dyDescent="0.2">
      <c r="X48" s="126"/>
      <c r="Y48" s="131"/>
      <c r="Z48" s="23"/>
      <c r="AC48" s="126"/>
      <c r="AD48" s="131"/>
      <c r="AE48" s="23"/>
    </row>
    <row r="50" spans="8:8" x14ac:dyDescent="0.2">
      <c r="H50" s="30"/>
    </row>
    <row r="51" spans="8:8" x14ac:dyDescent="0.2">
      <c r="H51" s="23"/>
    </row>
  </sheetData>
  <mergeCells count="20">
    <mergeCell ref="A9:H9"/>
    <mergeCell ref="A4:H4"/>
    <mergeCell ref="A5:H5"/>
    <mergeCell ref="A6:H6"/>
    <mergeCell ref="A7:H7"/>
    <mergeCell ref="A8:H8"/>
    <mergeCell ref="A10:H10"/>
    <mergeCell ref="A11:H11"/>
    <mergeCell ref="A12:H12"/>
    <mergeCell ref="F15:K15"/>
    <mergeCell ref="L15:P15"/>
    <mergeCell ref="AA15:AE15"/>
    <mergeCell ref="AE16:AE17"/>
    <mergeCell ref="V15:Z15"/>
    <mergeCell ref="J16:J17"/>
    <mergeCell ref="K16:K17"/>
    <mergeCell ref="P16:P17"/>
    <mergeCell ref="U16:U17"/>
    <mergeCell ref="Z16:Z17"/>
    <mergeCell ref="Q15:U15"/>
  </mergeCells>
  <pageMargins left="0.7" right="0.7" top="0.75" bottom="0.75" header="0.3" footer="0.3"/>
  <pageSetup paperSize="5" scale="85" orientation="landscape" r:id="rId1"/>
  <headerFooter>
    <oddFooter>&amp;C&amp;P of &amp;N</oddFooter>
  </headerFooter>
  <rowBreaks count="1" manualBreakCount="1">
    <brk id="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06D8F-4CCE-45A2-8818-7AF55B1939DE}">
  <dimension ref="A1:AA51"/>
  <sheetViews>
    <sheetView topLeftCell="A8" zoomScaleNormal="100" workbookViewId="0">
      <pane xSplit="2" ySplit="5" topLeftCell="C13" activePane="bottomRight" state="frozen"/>
      <selection pane="topRight" activeCell="C8" sqref="C8"/>
      <selection pane="bottomLeft" activeCell="A13" sqref="A13"/>
      <selection pane="bottomRight" activeCell="A25" sqref="A25"/>
    </sheetView>
  </sheetViews>
  <sheetFormatPr baseColWidth="10" defaultColWidth="8.83203125" defaultRowHeight="15" x14ac:dyDescent="0.2"/>
  <cols>
    <col min="1" max="1" width="20.5" customWidth="1"/>
    <col min="2" max="2" width="34.83203125" bestFit="1" customWidth="1"/>
    <col min="3" max="3" width="14.83203125" bestFit="1" customWidth="1"/>
    <col min="4" max="4" width="15.5" customWidth="1"/>
    <col min="5" max="5" width="32.83203125" customWidth="1"/>
    <col min="6" max="6" width="16.83203125" customWidth="1"/>
    <col min="7" max="7" width="14.6640625" bestFit="1" customWidth="1"/>
    <col min="8" max="8" width="22" customWidth="1"/>
    <col min="9" max="9" width="12.5" customWidth="1"/>
    <col min="10" max="10" width="13.5" bestFit="1" customWidth="1"/>
    <col min="11" max="11" width="16" bestFit="1" customWidth="1"/>
    <col min="12" max="12" width="17.83203125" bestFit="1" customWidth="1"/>
    <col min="13" max="13" width="15.83203125" bestFit="1" customWidth="1"/>
    <col min="14" max="14" width="22.83203125" bestFit="1" customWidth="1"/>
    <col min="15" max="15" width="9" bestFit="1" customWidth="1"/>
    <col min="16" max="16" width="19.5" bestFit="1" customWidth="1"/>
    <col min="17" max="17" width="17.83203125" bestFit="1" customWidth="1"/>
    <col min="18" max="18" width="15.83203125" bestFit="1" customWidth="1"/>
    <col min="19" max="19" width="22.83203125" bestFit="1" customWidth="1"/>
    <col min="20" max="20" width="9" bestFit="1" customWidth="1"/>
    <col min="21" max="21" width="19.5" bestFit="1" customWidth="1"/>
    <col min="22" max="22" width="17.83203125" bestFit="1" customWidth="1"/>
    <col min="23" max="23" width="15.83203125" bestFit="1" customWidth="1"/>
    <col min="24" max="24" width="24.83203125" bestFit="1" customWidth="1"/>
    <col min="25" max="25" width="9" bestFit="1" customWidth="1"/>
    <col min="26" max="27" width="19.5" bestFit="1" customWidth="1"/>
  </cols>
  <sheetData>
    <row r="1" spans="1:27" ht="16" x14ac:dyDescent="0.2">
      <c r="A1" s="5" t="s">
        <v>0</v>
      </c>
      <c r="B1" s="4"/>
      <c r="C1" s="4"/>
      <c r="D1" s="4"/>
    </row>
    <row r="2" spans="1:27" ht="15" customHeight="1" x14ac:dyDescent="0.2">
      <c r="A2" s="1"/>
    </row>
    <row r="3" spans="1:27" ht="26.5" customHeight="1" x14ac:dyDescent="0.2">
      <c r="A3" s="3" t="s">
        <v>1</v>
      </c>
    </row>
    <row r="4" spans="1:27" ht="81" customHeight="1" x14ac:dyDescent="0.2">
      <c r="A4" s="142" t="s">
        <v>2</v>
      </c>
      <c r="B4" s="142"/>
      <c r="C4" s="142"/>
      <c r="D4" s="142"/>
      <c r="E4" s="142"/>
      <c r="F4" s="142"/>
      <c r="G4" s="142"/>
      <c r="H4" s="142"/>
    </row>
    <row r="5" spans="1:27" ht="31.75" customHeight="1" x14ac:dyDescent="0.2">
      <c r="A5" s="146" t="s">
        <v>3</v>
      </c>
      <c r="B5" s="146"/>
      <c r="C5" s="146"/>
      <c r="D5" s="146"/>
      <c r="E5" s="146"/>
      <c r="F5" s="146"/>
      <c r="G5" s="146"/>
      <c r="H5" s="146"/>
    </row>
    <row r="6" spans="1:27" ht="40.25" customHeight="1" x14ac:dyDescent="0.2">
      <c r="A6" s="147" t="s">
        <v>4</v>
      </c>
      <c r="B6" s="147"/>
      <c r="C6" s="147"/>
      <c r="D6" s="147"/>
      <c r="E6" s="147"/>
      <c r="F6" s="147"/>
      <c r="G6" s="147"/>
      <c r="H6" s="147"/>
    </row>
    <row r="7" spans="1:27" ht="48" customHeight="1" x14ac:dyDescent="0.2">
      <c r="A7" s="142" t="s">
        <v>5</v>
      </c>
      <c r="B7" s="142"/>
      <c r="C7" s="142"/>
      <c r="D7" s="142"/>
      <c r="E7" s="142"/>
      <c r="F7" s="142"/>
      <c r="G7" s="142"/>
      <c r="H7" s="142"/>
    </row>
    <row r="8" spans="1:27" ht="32.5" customHeight="1" x14ac:dyDescent="0.2">
      <c r="A8" s="142" t="s">
        <v>6</v>
      </c>
      <c r="B8" s="142"/>
      <c r="C8" s="142"/>
      <c r="D8" s="142"/>
      <c r="E8" s="142"/>
      <c r="F8" s="142"/>
      <c r="G8" s="142"/>
      <c r="H8" s="142"/>
    </row>
    <row r="9" spans="1:27" ht="64.25" customHeight="1" x14ac:dyDescent="0.2">
      <c r="A9" s="142" t="s">
        <v>7</v>
      </c>
      <c r="B9" s="142"/>
      <c r="C9" s="142"/>
      <c r="D9" s="142"/>
      <c r="E9" s="142"/>
      <c r="F9" s="142"/>
      <c r="G9" s="142"/>
      <c r="H9" s="142"/>
    </row>
    <row r="10" spans="1:27" ht="63" customHeight="1" x14ac:dyDescent="0.2">
      <c r="A10" s="142" t="s">
        <v>8</v>
      </c>
      <c r="B10" s="142"/>
      <c r="C10" s="142"/>
      <c r="D10" s="142"/>
      <c r="E10" s="142"/>
      <c r="F10" s="142"/>
      <c r="G10" s="142"/>
      <c r="H10" s="142"/>
    </row>
    <row r="11" spans="1:27" ht="46.25" customHeight="1" x14ac:dyDescent="0.2">
      <c r="A11" s="142" t="s">
        <v>9</v>
      </c>
      <c r="B11" s="142"/>
      <c r="C11" s="142"/>
      <c r="D11" s="142"/>
      <c r="E11" s="142"/>
      <c r="F11" s="142"/>
      <c r="G11" s="142"/>
      <c r="H11" s="142"/>
    </row>
    <row r="12" spans="1:27" ht="48" customHeight="1" x14ac:dyDescent="0.2">
      <c r="A12" s="142" t="s">
        <v>10</v>
      </c>
      <c r="B12" s="142"/>
      <c r="C12" s="142"/>
      <c r="D12" s="142"/>
      <c r="E12" s="142"/>
      <c r="F12" s="142"/>
      <c r="G12" s="142"/>
      <c r="H12" s="142"/>
    </row>
    <row r="13" spans="1:27" x14ac:dyDescent="0.2">
      <c r="F13" s="85" t="s">
        <v>11</v>
      </c>
      <c r="H13" s="88" t="s">
        <v>12</v>
      </c>
    </row>
    <row r="14" spans="1:27" ht="16" thickBot="1" x14ac:dyDescent="0.25">
      <c r="A14" s="6" t="s">
        <v>13</v>
      </c>
      <c r="B14" s="7">
        <v>9700000</v>
      </c>
      <c r="C14" s="7"/>
      <c r="D14" s="4"/>
      <c r="E14" s="4"/>
      <c r="F14" s="4"/>
      <c r="G14" s="4"/>
      <c r="H14" s="4"/>
      <c r="I14" s="4"/>
      <c r="J14" s="4"/>
      <c r="K14" s="4"/>
    </row>
    <row r="15" spans="1:27" ht="33" thickBot="1" x14ac:dyDescent="0.3">
      <c r="A15" s="8" t="s">
        <v>14</v>
      </c>
      <c r="B15" s="7">
        <v>500000</v>
      </c>
      <c r="C15" s="7"/>
      <c r="D15" s="4"/>
      <c r="E15" s="4"/>
      <c r="F15" s="143" t="s">
        <v>15</v>
      </c>
      <c r="G15" s="144"/>
      <c r="H15" s="144"/>
      <c r="I15" s="144"/>
      <c r="J15" s="144"/>
      <c r="K15" s="145"/>
      <c r="L15" s="143" t="s">
        <v>16</v>
      </c>
      <c r="M15" s="144"/>
      <c r="N15" s="144"/>
      <c r="O15" s="144"/>
      <c r="P15" s="145"/>
      <c r="Q15" s="137" t="s">
        <v>17</v>
      </c>
      <c r="R15" s="138"/>
      <c r="S15" s="138"/>
      <c r="T15" s="138"/>
      <c r="U15" s="139"/>
      <c r="V15" s="137" t="s">
        <v>18</v>
      </c>
      <c r="W15" s="138"/>
      <c r="X15" s="138"/>
      <c r="Y15" s="138"/>
      <c r="Z15" s="139"/>
    </row>
    <row r="16" spans="1:27" ht="29" customHeight="1" x14ac:dyDescent="0.2">
      <c r="A16" s="4"/>
      <c r="B16" s="4"/>
      <c r="C16" s="4"/>
      <c r="D16" s="4"/>
      <c r="E16" s="4"/>
      <c r="F16" s="32"/>
      <c r="G16" s="33"/>
      <c r="H16" s="33"/>
      <c r="I16" s="33"/>
      <c r="J16" s="140" t="s">
        <v>19</v>
      </c>
      <c r="K16" s="135" t="s">
        <v>20</v>
      </c>
      <c r="L16" s="32"/>
      <c r="M16" s="33"/>
      <c r="N16" s="33"/>
      <c r="O16" s="33"/>
      <c r="P16" s="135" t="s">
        <v>20</v>
      </c>
      <c r="Q16" s="32"/>
      <c r="R16" s="33"/>
      <c r="S16" s="33"/>
      <c r="T16" s="33"/>
      <c r="U16" s="135" t="s">
        <v>20</v>
      </c>
      <c r="V16" s="32"/>
      <c r="W16" s="33"/>
      <c r="X16" s="33"/>
      <c r="Y16" s="33"/>
      <c r="Z16" s="135" t="s">
        <v>20</v>
      </c>
      <c r="AA16" s="44" t="s">
        <v>20</v>
      </c>
    </row>
    <row r="17" spans="1:27" s="2" customFormat="1" ht="15" customHeight="1" x14ac:dyDescent="0.2">
      <c r="A17" s="9"/>
      <c r="B17" s="10" t="s">
        <v>21</v>
      </c>
      <c r="C17" s="10" t="s">
        <v>22</v>
      </c>
      <c r="D17" s="10" t="s">
        <v>23</v>
      </c>
      <c r="E17" s="10" t="s">
        <v>24</v>
      </c>
      <c r="F17" s="34" t="s">
        <v>25</v>
      </c>
      <c r="G17" s="10" t="s">
        <v>26</v>
      </c>
      <c r="H17" s="10" t="s">
        <v>27</v>
      </c>
      <c r="I17" s="10" t="s">
        <v>28</v>
      </c>
      <c r="J17" s="141"/>
      <c r="K17" s="136"/>
      <c r="L17" s="34" t="s">
        <v>25</v>
      </c>
      <c r="M17" s="10" t="s">
        <v>26</v>
      </c>
      <c r="N17" s="10" t="s">
        <v>27</v>
      </c>
      <c r="O17" s="10" t="s">
        <v>28</v>
      </c>
      <c r="P17" s="136"/>
      <c r="Q17" s="34" t="s">
        <v>25</v>
      </c>
      <c r="R17" s="10" t="s">
        <v>26</v>
      </c>
      <c r="S17" s="10" t="s">
        <v>27</v>
      </c>
      <c r="T17" s="10" t="s">
        <v>28</v>
      </c>
      <c r="U17" s="136"/>
      <c r="V17" s="34" t="s">
        <v>25</v>
      </c>
      <c r="W17" s="10" t="s">
        <v>26</v>
      </c>
      <c r="X17" s="10" t="s">
        <v>27</v>
      </c>
      <c r="Y17" s="10" t="s">
        <v>28</v>
      </c>
      <c r="Z17" s="136"/>
      <c r="AA17" s="53" t="s">
        <v>29</v>
      </c>
    </row>
    <row r="18" spans="1:27" x14ac:dyDescent="0.2">
      <c r="A18" s="4">
        <v>1</v>
      </c>
      <c r="B18" s="20" t="s">
        <v>30</v>
      </c>
      <c r="C18" s="20" t="s">
        <v>31</v>
      </c>
      <c r="D18" s="11" t="s">
        <v>24</v>
      </c>
      <c r="E18" s="31" t="s">
        <v>32</v>
      </c>
      <c r="F18" s="35">
        <v>65062689</v>
      </c>
      <c r="G18" s="12"/>
      <c r="H18" s="12">
        <f>+F18</f>
        <v>65062689</v>
      </c>
      <c r="I18" s="25">
        <f t="shared" ref="I18:I41" si="0">+H18/$H$41</f>
        <v>0.20176918272310793</v>
      </c>
      <c r="J18" s="13">
        <f t="shared" ref="J18:J40" si="1">+I18*$J$41</f>
        <v>1957161.072414147</v>
      </c>
      <c r="K18" s="41">
        <f t="shared" ref="K18:K40" si="2">+I18*$K$41</f>
        <v>100884.59136155396</v>
      </c>
      <c r="L18" s="35">
        <v>65062689</v>
      </c>
      <c r="M18" s="12"/>
      <c r="N18" s="12">
        <f>+L18</f>
        <v>65062689</v>
      </c>
      <c r="O18" s="25">
        <f>+N18/$N$41</f>
        <v>0.20766835247395607</v>
      </c>
      <c r="P18" s="47">
        <f>+O18*$P$41</f>
        <v>103834.17623697803</v>
      </c>
      <c r="Q18" s="35">
        <v>65062689</v>
      </c>
      <c r="R18" s="12"/>
      <c r="S18" s="12">
        <f>+Q18</f>
        <v>65062689</v>
      </c>
      <c r="T18" s="25">
        <f>+S18/$S$41</f>
        <v>0.23103342612259778</v>
      </c>
      <c r="U18" s="41">
        <f>+T18*$P$41</f>
        <v>115516.71306129888</v>
      </c>
      <c r="V18" s="35">
        <v>65062689</v>
      </c>
      <c r="W18" s="12"/>
      <c r="X18" s="12">
        <f>+V18</f>
        <v>65062689</v>
      </c>
      <c r="Y18" s="25">
        <f>+X18/$X$41</f>
        <v>0.23151643040245609</v>
      </c>
      <c r="Z18" s="41">
        <f>+Y18*$P$41</f>
        <v>115758.21520122804</v>
      </c>
      <c r="AA18" s="52">
        <f>Z18-U18</f>
        <v>241.50213992915815</v>
      </c>
    </row>
    <row r="19" spans="1:27" x14ac:dyDescent="0.2">
      <c r="A19" s="4">
        <v>2</v>
      </c>
      <c r="B19" s="20" t="s">
        <v>33</v>
      </c>
      <c r="C19" s="20" t="s">
        <v>31</v>
      </c>
      <c r="D19" s="11" t="s">
        <v>24</v>
      </c>
      <c r="E19" s="31" t="s">
        <v>34</v>
      </c>
      <c r="F19" s="35">
        <v>31793620</v>
      </c>
      <c r="G19" s="15"/>
      <c r="H19" s="12">
        <f t="shared" ref="H19:H28" si="3">+F19</f>
        <v>31793620</v>
      </c>
      <c r="I19" s="25">
        <f t="shared" si="0"/>
        <v>9.859679674796501E-2</v>
      </c>
      <c r="J19" s="13">
        <f t="shared" si="1"/>
        <v>956388.92845526058</v>
      </c>
      <c r="K19" s="41">
        <f t="shared" si="2"/>
        <v>49298.398373982505</v>
      </c>
      <c r="L19" s="35">
        <v>31793620</v>
      </c>
      <c r="M19" s="15"/>
      <c r="N19" s="12">
        <f t="shared" ref="N19:N20" si="4">+L19</f>
        <v>31793620</v>
      </c>
      <c r="O19" s="25">
        <f t="shared" ref="O19:O40" si="5">+N19/$N$41</f>
        <v>0.10147949287160601</v>
      </c>
      <c r="P19" s="47">
        <f t="shared" ref="P19:P40" si="6">+O19*$P$41</f>
        <v>50739.746435803005</v>
      </c>
      <c r="Q19" s="35">
        <v>31793620</v>
      </c>
      <c r="R19" s="15"/>
      <c r="S19" s="12">
        <f t="shared" ref="S19:S20" si="7">+Q19</f>
        <v>31793620</v>
      </c>
      <c r="T19" s="25">
        <f t="shared" ref="T19:T41" si="8">+S19/$S$41</f>
        <v>0.11289710078598116</v>
      </c>
      <c r="U19" s="41">
        <f t="shared" ref="U19:U40" si="9">+T19*$P$41</f>
        <v>56448.550392990575</v>
      </c>
      <c r="V19" s="35">
        <v>31793620</v>
      </c>
      <c r="W19" s="15"/>
      <c r="X19" s="12">
        <f t="shared" ref="X19:X20" si="10">+V19</f>
        <v>31793620</v>
      </c>
      <c r="Y19" s="25">
        <f t="shared" ref="Y19:Y40" si="11">+X19/$X$41</f>
        <v>0.11313312629873223</v>
      </c>
      <c r="Z19" s="41">
        <f t="shared" ref="Z19:Z40" si="12">+Y19*$P$41</f>
        <v>56566.56314936612</v>
      </c>
      <c r="AA19" s="52">
        <f t="shared" ref="AA19:AA40" si="13">Z19-U19</f>
        <v>118.012756375545</v>
      </c>
    </row>
    <row r="20" spans="1:27" x14ac:dyDescent="0.2">
      <c r="A20" s="4">
        <v>3</v>
      </c>
      <c r="B20" s="20" t="s">
        <v>35</v>
      </c>
      <c r="C20" s="20" t="s">
        <v>36</v>
      </c>
      <c r="D20" s="11" t="s">
        <v>24</v>
      </c>
      <c r="E20" s="31" t="s">
        <v>37</v>
      </c>
      <c r="F20" s="35">
        <v>22524970</v>
      </c>
      <c r="G20" s="15"/>
      <c r="H20" s="12">
        <f t="shared" si="3"/>
        <v>22524970</v>
      </c>
      <c r="I20" s="25">
        <f t="shared" si="0"/>
        <v>6.9853319277389914E-2</v>
      </c>
      <c r="J20" s="13">
        <f t="shared" si="1"/>
        <v>677577.19699068216</v>
      </c>
      <c r="K20" s="41">
        <f t="shared" si="2"/>
        <v>34926.65963869496</v>
      </c>
      <c r="L20" s="35">
        <v>22524970</v>
      </c>
      <c r="M20" s="15"/>
      <c r="N20" s="12">
        <f t="shared" si="4"/>
        <v>22524970</v>
      </c>
      <c r="O20" s="25">
        <f t="shared" si="5"/>
        <v>7.1895636059943452E-2</v>
      </c>
      <c r="P20" s="47">
        <f t="shared" si="6"/>
        <v>35947.818029971728</v>
      </c>
      <c r="Q20" s="35">
        <v>22524970</v>
      </c>
      <c r="R20" s="15"/>
      <c r="S20" s="12">
        <f t="shared" si="7"/>
        <v>22524970</v>
      </c>
      <c r="T20" s="25">
        <f t="shared" si="8"/>
        <v>7.9984720465653233E-2</v>
      </c>
      <c r="U20" s="41">
        <f t="shared" si="9"/>
        <v>39992.360232826613</v>
      </c>
      <c r="V20" s="35">
        <v>22524970</v>
      </c>
      <c r="W20" s="15"/>
      <c r="X20" s="12">
        <f t="shared" si="10"/>
        <v>22524970</v>
      </c>
      <c r="Y20" s="25">
        <f t="shared" si="11"/>
        <v>8.0151938529967798E-2</v>
      </c>
      <c r="Z20" s="41">
        <f t="shared" si="12"/>
        <v>40075.969264983898</v>
      </c>
      <c r="AA20" s="52">
        <f t="shared" si="13"/>
        <v>83.609032157284673</v>
      </c>
    </row>
    <row r="21" spans="1:27" x14ac:dyDescent="0.2">
      <c r="A21" s="4">
        <v>4</v>
      </c>
      <c r="B21" s="20" t="s">
        <v>38</v>
      </c>
      <c r="C21" s="20" t="s">
        <v>31</v>
      </c>
      <c r="D21" s="11" t="s">
        <v>24</v>
      </c>
      <c r="E21" s="31" t="s">
        <v>39</v>
      </c>
      <c r="F21" s="35">
        <v>55836534</v>
      </c>
      <c r="G21" s="15"/>
      <c r="H21" s="26">
        <f>+F21-G36</f>
        <v>48975087</v>
      </c>
      <c r="I21" s="25">
        <f t="shared" si="0"/>
        <v>0.15187910966580412</v>
      </c>
      <c r="J21" s="13">
        <f t="shared" si="1"/>
        <v>1473227.3637583</v>
      </c>
      <c r="K21" s="41">
        <f t="shared" si="2"/>
        <v>75939.554832902053</v>
      </c>
      <c r="L21" s="35">
        <v>55836534</v>
      </c>
      <c r="M21" s="15"/>
      <c r="N21" s="26">
        <f>+L21-M36</f>
        <v>48975087</v>
      </c>
      <c r="O21" s="25">
        <f t="shared" si="5"/>
        <v>0.15631963243263222</v>
      </c>
      <c r="P21" s="47">
        <f t="shared" si="6"/>
        <v>78159.816216316118</v>
      </c>
      <c r="Q21" s="35">
        <v>55836534</v>
      </c>
      <c r="R21" s="15"/>
      <c r="S21" s="26">
        <f>+Q21-R36</f>
        <v>48975087</v>
      </c>
      <c r="T21" s="25">
        <f t="shared" si="8"/>
        <v>0.17390738560255786</v>
      </c>
      <c r="U21" s="41">
        <f t="shared" si="9"/>
        <v>86953.692801278929</v>
      </c>
      <c r="V21" s="35">
        <v>55836534</v>
      </c>
      <c r="W21" s="15"/>
      <c r="X21" s="26">
        <f>+V21-W36</f>
        <v>48975087</v>
      </c>
      <c r="Y21" s="25">
        <f t="shared" si="11"/>
        <v>0.17427096074817525</v>
      </c>
      <c r="Z21" s="41">
        <f t="shared" si="12"/>
        <v>87135.480374087623</v>
      </c>
      <c r="AA21" s="52">
        <f t="shared" si="13"/>
        <v>181.78757280869468</v>
      </c>
    </row>
    <row r="22" spans="1:27" x14ac:dyDescent="0.2">
      <c r="A22" s="4">
        <v>5</v>
      </c>
      <c r="B22" s="54" t="s">
        <v>40</v>
      </c>
      <c r="C22" s="54" t="s">
        <v>36</v>
      </c>
      <c r="D22" s="55" t="s">
        <v>24</v>
      </c>
      <c r="E22" s="56" t="s">
        <v>41</v>
      </c>
      <c r="F22" s="63">
        <v>32272548</v>
      </c>
      <c r="G22" s="64"/>
      <c r="H22" s="57">
        <f>+F22-G26</f>
        <v>31685023</v>
      </c>
      <c r="I22" s="58">
        <f t="shared" si="0"/>
        <v>9.826002112013657E-2</v>
      </c>
      <c r="J22" s="59">
        <f t="shared" si="1"/>
        <v>953122.20486532478</v>
      </c>
      <c r="K22" s="60">
        <f t="shared" si="2"/>
        <v>49130.010560068287</v>
      </c>
      <c r="L22" s="63">
        <v>32272548</v>
      </c>
      <c r="M22" s="64"/>
      <c r="N22" s="57">
        <f>+L22-M26</f>
        <v>31685023</v>
      </c>
      <c r="O22" s="58">
        <f t="shared" si="5"/>
        <v>0.10113287086104611</v>
      </c>
      <c r="P22" s="61">
        <f t="shared" si="6"/>
        <v>50566.435430523052</v>
      </c>
      <c r="Q22" s="63"/>
      <c r="R22" s="64"/>
      <c r="S22" s="57"/>
      <c r="T22" s="58">
        <f t="shared" si="8"/>
        <v>0</v>
      </c>
      <c r="U22" s="60">
        <f t="shared" si="9"/>
        <v>0</v>
      </c>
      <c r="V22" s="63"/>
      <c r="W22" s="64"/>
      <c r="X22" s="57"/>
      <c r="Y22" s="58">
        <f t="shared" si="11"/>
        <v>0</v>
      </c>
      <c r="Z22" s="60">
        <f t="shared" si="12"/>
        <v>0</v>
      </c>
      <c r="AA22" s="120">
        <f t="shared" si="13"/>
        <v>0</v>
      </c>
    </row>
    <row r="23" spans="1:27" x14ac:dyDescent="0.2">
      <c r="A23" s="4">
        <v>6</v>
      </c>
      <c r="B23" s="99" t="s">
        <v>42</v>
      </c>
      <c r="C23" s="99" t="s">
        <v>31</v>
      </c>
      <c r="D23" s="100" t="s">
        <v>43</v>
      </c>
      <c r="E23" s="101" t="s">
        <v>44</v>
      </c>
      <c r="F23" s="102"/>
      <c r="G23" s="103">
        <v>822860.99902461667</v>
      </c>
      <c r="H23" s="104">
        <f>G23</f>
        <v>822860.99902461667</v>
      </c>
      <c r="I23" s="105">
        <f t="shared" si="0"/>
        <v>2.5518156999000921E-3</v>
      </c>
      <c r="J23" s="106">
        <f t="shared" si="1"/>
        <v>24752.612289030894</v>
      </c>
      <c r="K23" s="107">
        <f t="shared" si="2"/>
        <v>1275.9078499500461</v>
      </c>
      <c r="L23" s="102"/>
      <c r="M23" s="103"/>
      <c r="N23" s="104">
        <f>M23</f>
        <v>0</v>
      </c>
      <c r="O23" s="105">
        <f t="shared" si="5"/>
        <v>0</v>
      </c>
      <c r="P23" s="108">
        <f t="shared" si="6"/>
        <v>0</v>
      </c>
      <c r="Q23" s="102"/>
      <c r="R23" s="103"/>
      <c r="S23" s="104">
        <f>R23</f>
        <v>0</v>
      </c>
      <c r="T23" s="105">
        <f t="shared" si="8"/>
        <v>0</v>
      </c>
      <c r="U23" s="107">
        <f t="shared" si="9"/>
        <v>0</v>
      </c>
      <c r="V23" s="102"/>
      <c r="W23" s="103"/>
      <c r="X23" s="104">
        <f>W23</f>
        <v>0</v>
      </c>
      <c r="Y23" s="105">
        <f t="shared" si="11"/>
        <v>0</v>
      </c>
      <c r="Z23" s="107">
        <f t="shared" si="12"/>
        <v>0</v>
      </c>
      <c r="AA23" s="121">
        <f t="shared" si="13"/>
        <v>0</v>
      </c>
    </row>
    <row r="24" spans="1:27" x14ac:dyDescent="0.2">
      <c r="A24" s="4">
        <v>7</v>
      </c>
      <c r="B24" s="20" t="s">
        <v>45</v>
      </c>
      <c r="C24" s="20" t="s">
        <v>36</v>
      </c>
      <c r="D24" s="11" t="s">
        <v>24</v>
      </c>
      <c r="E24" s="31" t="s">
        <v>44</v>
      </c>
      <c r="F24" s="35">
        <v>29708771</v>
      </c>
      <c r="G24" s="15"/>
      <c r="H24" s="12">
        <f>+F24-G23</f>
        <v>28885910.000975382</v>
      </c>
      <c r="I24" s="25">
        <f t="shared" si="0"/>
        <v>8.9579550779250033E-2</v>
      </c>
      <c r="J24" s="13">
        <f t="shared" si="1"/>
        <v>868921.64255872532</v>
      </c>
      <c r="K24" s="41">
        <f t="shared" si="2"/>
        <v>44789.775389625014</v>
      </c>
      <c r="L24" s="35">
        <v>29708771</v>
      </c>
      <c r="M24" s="15"/>
      <c r="N24" s="12">
        <f>+L24-M23</f>
        <v>29708771</v>
      </c>
      <c r="O24" s="25">
        <f t="shared" si="5"/>
        <v>9.4825031403114074E-2</v>
      </c>
      <c r="P24" s="47">
        <f t="shared" si="6"/>
        <v>47412.515701557037</v>
      </c>
      <c r="Q24" s="35">
        <v>29708771</v>
      </c>
      <c r="R24" s="15"/>
      <c r="S24" s="12">
        <f>+Q24-R23</f>
        <v>29708771</v>
      </c>
      <c r="T24" s="25">
        <f t="shared" si="8"/>
        <v>0.10549393601026351</v>
      </c>
      <c r="U24" s="41">
        <f t="shared" si="9"/>
        <v>52746.968005131755</v>
      </c>
      <c r="V24" s="35">
        <v>29708771</v>
      </c>
      <c r="W24" s="15"/>
      <c r="X24" s="12">
        <f>+V24-W23</f>
        <v>29708771</v>
      </c>
      <c r="Y24" s="25">
        <f t="shared" si="11"/>
        <v>0.10571448428090648</v>
      </c>
      <c r="Z24" s="41">
        <f t="shared" si="12"/>
        <v>52857.242140453236</v>
      </c>
      <c r="AA24" s="52">
        <f t="shared" si="13"/>
        <v>110.27413532148057</v>
      </c>
    </row>
    <row r="25" spans="1:27" x14ac:dyDescent="0.2">
      <c r="A25" s="4">
        <v>8</v>
      </c>
      <c r="B25" s="20" t="s">
        <v>46</v>
      </c>
      <c r="C25" s="20" t="s">
        <v>47</v>
      </c>
      <c r="D25" s="11" t="s">
        <v>48</v>
      </c>
      <c r="E25" s="31" t="s">
        <v>41</v>
      </c>
      <c r="F25" s="35">
        <v>345107</v>
      </c>
      <c r="G25" s="15"/>
      <c r="H25" s="12">
        <f t="shared" si="3"/>
        <v>345107</v>
      </c>
      <c r="I25" s="25">
        <f t="shared" si="0"/>
        <v>1.0702287042274508E-3</v>
      </c>
      <c r="J25" s="13">
        <f t="shared" si="1"/>
        <v>10381.218431006273</v>
      </c>
      <c r="K25" s="41">
        <f t="shared" si="2"/>
        <v>535.11435211372543</v>
      </c>
      <c r="L25" s="35">
        <v>345107</v>
      </c>
      <c r="M25" s="15"/>
      <c r="N25" s="12">
        <f t="shared" ref="N25" si="14">+L25</f>
        <v>345107</v>
      </c>
      <c r="O25" s="25">
        <f t="shared" si="5"/>
        <v>1.1015192150639448E-3</v>
      </c>
      <c r="P25" s="47">
        <f t="shared" si="6"/>
        <v>550.75960753197239</v>
      </c>
      <c r="Q25" s="35">
        <v>345107</v>
      </c>
      <c r="R25" s="15"/>
      <c r="S25" s="12">
        <f t="shared" ref="S25" si="15">+Q25</f>
        <v>345107</v>
      </c>
      <c r="T25" s="25">
        <f t="shared" si="8"/>
        <v>1.2254527720010366E-3</v>
      </c>
      <c r="U25" s="41">
        <f t="shared" si="9"/>
        <v>612.72638600051835</v>
      </c>
      <c r="V25" s="35">
        <v>345107</v>
      </c>
      <c r="W25" s="15"/>
      <c r="X25" s="12">
        <f t="shared" ref="X25" si="16">+V25</f>
        <v>345107</v>
      </c>
      <c r="Y25" s="25">
        <f t="shared" si="11"/>
        <v>1.228014734326465E-3</v>
      </c>
      <c r="Z25" s="41">
        <f t="shared" si="12"/>
        <v>614.00736716323252</v>
      </c>
      <c r="AA25" s="52">
        <f t="shared" si="13"/>
        <v>1.2809811627141698</v>
      </c>
    </row>
    <row r="26" spans="1:27" x14ac:dyDescent="0.2">
      <c r="A26" s="4">
        <v>9</v>
      </c>
      <c r="B26" s="89" t="s">
        <v>49</v>
      </c>
      <c r="C26" s="89" t="s">
        <v>36</v>
      </c>
      <c r="D26" s="90" t="s">
        <v>43</v>
      </c>
      <c r="E26" s="91" t="s">
        <v>41</v>
      </c>
      <c r="F26" s="92"/>
      <c r="G26" s="93">
        <v>587525</v>
      </c>
      <c r="H26" s="94">
        <f>+G26</f>
        <v>587525</v>
      </c>
      <c r="I26" s="95">
        <f t="shared" si="0"/>
        <v>1.8220033770721339E-3</v>
      </c>
      <c r="J26" s="96">
        <f t="shared" si="1"/>
        <v>17673.432757599698</v>
      </c>
      <c r="K26" s="97">
        <f t="shared" si="2"/>
        <v>911.00168853606692</v>
      </c>
      <c r="L26" s="92"/>
      <c r="M26" s="93">
        <v>587525</v>
      </c>
      <c r="N26" s="94">
        <f>+M26</f>
        <v>587525</v>
      </c>
      <c r="O26" s="95">
        <f t="shared" si="5"/>
        <v>1.8752736885384654E-3</v>
      </c>
      <c r="P26" s="98">
        <f t="shared" si="6"/>
        <v>937.63684426923271</v>
      </c>
      <c r="Q26" s="93">
        <v>587525</v>
      </c>
      <c r="R26" s="93"/>
      <c r="S26" s="94">
        <f>+Q26</f>
        <v>587525</v>
      </c>
      <c r="T26" s="95">
        <f t="shared" si="8"/>
        <v>2.0862635063035786E-3</v>
      </c>
      <c r="U26" s="97">
        <f t="shared" si="9"/>
        <v>1043.1317531517893</v>
      </c>
      <c r="V26" s="93"/>
      <c r="W26" s="93"/>
      <c r="X26" s="94">
        <f>+V26</f>
        <v>0</v>
      </c>
      <c r="Y26" s="95">
        <f t="shared" si="11"/>
        <v>0</v>
      </c>
      <c r="Z26" s="97">
        <f t="shared" si="12"/>
        <v>0</v>
      </c>
      <c r="AA26" s="122">
        <f t="shared" si="13"/>
        <v>-1043.1317531517893</v>
      </c>
    </row>
    <row r="27" spans="1:27" x14ac:dyDescent="0.2">
      <c r="A27" s="4">
        <v>10</v>
      </c>
      <c r="B27" s="99" t="s">
        <v>50</v>
      </c>
      <c r="C27" s="99" t="s">
        <v>31</v>
      </c>
      <c r="D27" s="100" t="s">
        <v>43</v>
      </c>
      <c r="E27" s="101" t="s">
        <v>51</v>
      </c>
      <c r="F27" s="109"/>
      <c r="G27" s="110">
        <v>5581312</v>
      </c>
      <c r="H27" s="104">
        <f>+G27</f>
        <v>5581312</v>
      </c>
      <c r="I27" s="105">
        <f t="shared" si="0"/>
        <v>1.7308487830293564E-2</v>
      </c>
      <c r="J27" s="106">
        <f t="shared" si="1"/>
        <v>167892.33195384758</v>
      </c>
      <c r="K27" s="107">
        <f t="shared" si="2"/>
        <v>8654.2439151467825</v>
      </c>
      <c r="L27" s="109"/>
      <c r="M27" s="110"/>
      <c r="N27" s="104">
        <f>+M27</f>
        <v>0</v>
      </c>
      <c r="O27" s="105">
        <f t="shared" si="5"/>
        <v>0</v>
      </c>
      <c r="P27" s="108">
        <f t="shared" si="6"/>
        <v>0</v>
      </c>
      <c r="Q27" s="109"/>
      <c r="R27" s="110"/>
      <c r="S27" s="104">
        <f>+R27</f>
        <v>0</v>
      </c>
      <c r="T27" s="105">
        <f t="shared" si="8"/>
        <v>0</v>
      </c>
      <c r="U27" s="107">
        <f t="shared" si="9"/>
        <v>0</v>
      </c>
      <c r="V27" s="109"/>
      <c r="W27" s="110"/>
      <c r="X27" s="104">
        <f>+W27</f>
        <v>0</v>
      </c>
      <c r="Y27" s="105">
        <f t="shared" si="11"/>
        <v>0</v>
      </c>
      <c r="Z27" s="107">
        <f t="shared" si="12"/>
        <v>0</v>
      </c>
      <c r="AA27" s="121">
        <f t="shared" si="13"/>
        <v>0</v>
      </c>
    </row>
    <row r="28" spans="1:27" x14ac:dyDescent="0.2">
      <c r="A28" s="4">
        <v>11</v>
      </c>
      <c r="B28" s="20" t="s">
        <v>52</v>
      </c>
      <c r="C28" s="20" t="s">
        <v>31</v>
      </c>
      <c r="D28" s="11" t="s">
        <v>24</v>
      </c>
      <c r="E28" s="31" t="s">
        <v>53</v>
      </c>
      <c r="F28" s="35">
        <v>1857161</v>
      </c>
      <c r="G28" s="15"/>
      <c r="H28" s="12">
        <f t="shared" si="3"/>
        <v>1857161</v>
      </c>
      <c r="I28" s="25">
        <f t="shared" si="0"/>
        <v>5.7593355410691651E-3</v>
      </c>
      <c r="J28" s="13">
        <f t="shared" si="1"/>
        <v>55865.554748370902</v>
      </c>
      <c r="K28" s="41">
        <f t="shared" si="2"/>
        <v>2879.6677705345824</v>
      </c>
      <c r="L28" s="35">
        <v>1857161</v>
      </c>
      <c r="M28" s="15"/>
      <c r="N28" s="12">
        <f t="shared" ref="N28" si="17">+L28</f>
        <v>1857161</v>
      </c>
      <c r="O28" s="25">
        <f t="shared" si="5"/>
        <v>5.9277224946679462E-3</v>
      </c>
      <c r="P28" s="47">
        <f t="shared" si="6"/>
        <v>2963.8612473339731</v>
      </c>
      <c r="Q28" s="35">
        <v>1857161</v>
      </c>
      <c r="R28" s="15"/>
      <c r="S28" s="12">
        <f t="shared" ref="S28" si="18">+Q28</f>
        <v>1857161</v>
      </c>
      <c r="T28" s="25">
        <f t="shared" si="8"/>
        <v>6.5946593245057826E-3</v>
      </c>
      <c r="U28" s="41">
        <f t="shared" si="9"/>
        <v>3297.3296622528915</v>
      </c>
      <c r="V28" s="35">
        <v>1857161</v>
      </c>
      <c r="W28" s="15"/>
      <c r="X28" s="12">
        <f t="shared" ref="X28" si="19">+V28</f>
        <v>1857161</v>
      </c>
      <c r="Y28" s="25">
        <f t="shared" si="11"/>
        <v>6.6084462848231768E-3</v>
      </c>
      <c r="Z28" s="41">
        <f t="shared" si="12"/>
        <v>3304.2231424115885</v>
      </c>
      <c r="AA28" s="52">
        <f t="shared" si="13"/>
        <v>6.8934801586970025</v>
      </c>
    </row>
    <row r="29" spans="1:27" x14ac:dyDescent="0.2">
      <c r="A29" s="4">
        <v>12</v>
      </c>
      <c r="B29" s="99" t="s">
        <v>54</v>
      </c>
      <c r="C29" s="99" t="s">
        <v>31</v>
      </c>
      <c r="D29" s="100" t="s">
        <v>43</v>
      </c>
      <c r="E29" s="101" t="s">
        <v>55</v>
      </c>
      <c r="F29" s="109"/>
      <c r="G29" s="111">
        <v>134434.9086177061</v>
      </c>
      <c r="H29" s="104">
        <f>G29</f>
        <v>134434.9086177061</v>
      </c>
      <c r="I29" s="105">
        <f t="shared" si="0"/>
        <v>4.1690286795939617E-4</v>
      </c>
      <c r="J29" s="106">
        <f t="shared" si="1"/>
        <v>4043.9578192061426</v>
      </c>
      <c r="K29" s="107">
        <f t="shared" si="2"/>
        <v>208.45143397969809</v>
      </c>
      <c r="L29" s="109"/>
      <c r="M29" s="111"/>
      <c r="N29" s="104">
        <f>M29</f>
        <v>0</v>
      </c>
      <c r="O29" s="105">
        <f t="shared" si="5"/>
        <v>0</v>
      </c>
      <c r="P29" s="108">
        <f t="shared" si="6"/>
        <v>0</v>
      </c>
      <c r="Q29" s="109"/>
      <c r="R29" s="111"/>
      <c r="S29" s="104">
        <f>R29</f>
        <v>0</v>
      </c>
      <c r="T29" s="105">
        <f t="shared" si="8"/>
        <v>0</v>
      </c>
      <c r="U29" s="107">
        <f t="shared" si="9"/>
        <v>0</v>
      </c>
      <c r="V29" s="109"/>
      <c r="W29" s="111"/>
      <c r="X29" s="104">
        <f>W29</f>
        <v>0</v>
      </c>
      <c r="Y29" s="105">
        <f t="shared" si="11"/>
        <v>0</v>
      </c>
      <c r="Z29" s="107">
        <f t="shared" si="12"/>
        <v>0</v>
      </c>
      <c r="AA29" s="121">
        <f t="shared" si="13"/>
        <v>0</v>
      </c>
    </row>
    <row r="30" spans="1:27" x14ac:dyDescent="0.2">
      <c r="A30" s="4">
        <v>13</v>
      </c>
      <c r="B30" s="20" t="s">
        <v>56</v>
      </c>
      <c r="C30" s="20" t="s">
        <v>36</v>
      </c>
      <c r="D30" s="11" t="s">
        <v>24</v>
      </c>
      <c r="E30" s="31" t="s">
        <v>55</v>
      </c>
      <c r="F30" s="35">
        <v>14462303</v>
      </c>
      <c r="G30" s="15"/>
      <c r="H30" s="12">
        <f>+F30-G29</f>
        <v>14327868.091382293</v>
      </c>
      <c r="I30" s="25">
        <f t="shared" si="0"/>
        <v>4.4432873577707518E-2</v>
      </c>
      <c r="J30" s="13">
        <f t="shared" si="1"/>
        <v>430998.87370376295</v>
      </c>
      <c r="K30" s="41">
        <f t="shared" si="2"/>
        <v>22216.43678885376</v>
      </c>
      <c r="L30" s="35">
        <v>14462303</v>
      </c>
      <c r="M30" s="15"/>
      <c r="N30" s="12">
        <f>+L30-M29</f>
        <v>14462303</v>
      </c>
      <c r="O30" s="25">
        <f t="shared" si="5"/>
        <v>4.616105917462391E-2</v>
      </c>
      <c r="P30" s="47">
        <f t="shared" si="6"/>
        <v>23080.529587311954</v>
      </c>
      <c r="Q30" s="35">
        <v>14462303</v>
      </c>
      <c r="R30" s="15"/>
      <c r="S30" s="12">
        <f>+Q30-R29</f>
        <v>14462303</v>
      </c>
      <c r="T30" s="25">
        <f t="shared" si="8"/>
        <v>5.1354708252422894E-2</v>
      </c>
      <c r="U30" s="41">
        <f t="shared" si="9"/>
        <v>25677.354126211449</v>
      </c>
      <c r="V30" s="35">
        <v>14462303</v>
      </c>
      <c r="W30" s="15"/>
      <c r="X30" s="12">
        <f>+V30-W29</f>
        <v>14462303</v>
      </c>
      <c r="Y30" s="25">
        <f t="shared" si="11"/>
        <v>5.1462071694558027E-2</v>
      </c>
      <c r="Z30" s="41">
        <f t="shared" si="12"/>
        <v>25731.035847279014</v>
      </c>
      <c r="AA30" s="52">
        <f t="shared" si="13"/>
        <v>53.681721067565377</v>
      </c>
    </row>
    <row r="31" spans="1:27" x14ac:dyDescent="0.2">
      <c r="A31" s="4">
        <v>14</v>
      </c>
      <c r="B31" s="20" t="s">
        <v>57</v>
      </c>
      <c r="C31" s="20" t="s">
        <v>36</v>
      </c>
      <c r="D31" s="11" t="s">
        <v>58</v>
      </c>
      <c r="E31" s="31" t="s">
        <v>58</v>
      </c>
      <c r="F31" s="35">
        <v>2635509</v>
      </c>
      <c r="G31" s="22"/>
      <c r="H31" s="12">
        <f>+F31</f>
        <v>2635509</v>
      </c>
      <c r="I31" s="25">
        <f t="shared" si="0"/>
        <v>8.1731097371243819E-3</v>
      </c>
      <c r="J31" s="13">
        <f t="shared" si="1"/>
        <v>79279.164450106502</v>
      </c>
      <c r="K31" s="41">
        <f t="shared" si="2"/>
        <v>4086.5548685621911</v>
      </c>
      <c r="L31" s="35">
        <v>2635509</v>
      </c>
      <c r="M31" s="22"/>
      <c r="N31" s="12">
        <f>+L31</f>
        <v>2635509</v>
      </c>
      <c r="O31" s="25">
        <f t="shared" si="5"/>
        <v>8.4120687351284164E-3</v>
      </c>
      <c r="P31" s="47">
        <f t="shared" si="6"/>
        <v>4206.034367564208</v>
      </c>
      <c r="Q31" s="35">
        <v>2635509</v>
      </c>
      <c r="R31" s="22"/>
      <c r="S31" s="12">
        <f>+Q31</f>
        <v>2635509</v>
      </c>
      <c r="T31" s="25">
        <f t="shared" si="8"/>
        <v>9.3585230368658998E-3</v>
      </c>
      <c r="U31" s="41">
        <f t="shared" si="9"/>
        <v>4679.2615184329497</v>
      </c>
      <c r="V31" s="35">
        <v>2635509</v>
      </c>
      <c r="W31" s="22"/>
      <c r="X31" s="12">
        <f>+V31</f>
        <v>2635509</v>
      </c>
      <c r="Y31" s="25">
        <f t="shared" si="11"/>
        <v>9.3780882000365322E-3</v>
      </c>
      <c r="Z31" s="41">
        <f t="shared" si="12"/>
        <v>4689.0441000182664</v>
      </c>
      <c r="AA31" s="52">
        <f t="shared" si="13"/>
        <v>9.7825815853166205</v>
      </c>
    </row>
    <row r="32" spans="1:27" x14ac:dyDescent="0.2">
      <c r="A32" s="4">
        <v>15</v>
      </c>
      <c r="B32" s="20" t="s">
        <v>59</v>
      </c>
      <c r="C32" s="20" t="s">
        <v>36</v>
      </c>
      <c r="D32" s="11" t="s">
        <v>58</v>
      </c>
      <c r="E32" s="31" t="s">
        <v>58</v>
      </c>
      <c r="F32" s="35">
        <v>1824872</v>
      </c>
      <c r="G32" s="22"/>
      <c r="H32" s="12">
        <f>+F32</f>
        <v>1824872</v>
      </c>
      <c r="I32" s="25">
        <f t="shared" si="0"/>
        <v>5.6592024964459029E-3</v>
      </c>
      <c r="J32" s="13">
        <f t="shared" si="1"/>
        <v>54894.264215525262</v>
      </c>
      <c r="K32" s="41">
        <f t="shared" si="2"/>
        <v>2829.6012482229517</v>
      </c>
      <c r="L32" s="35">
        <v>1824872</v>
      </c>
      <c r="M32" s="22"/>
      <c r="N32" s="12">
        <f>+L32</f>
        <v>1824872</v>
      </c>
      <c r="O32" s="25">
        <f t="shared" si="5"/>
        <v>5.8246618383057175E-3</v>
      </c>
      <c r="P32" s="47">
        <f t="shared" si="6"/>
        <v>2912.3309191528588</v>
      </c>
      <c r="Q32" s="35">
        <v>1824872</v>
      </c>
      <c r="R32" s="22"/>
      <c r="S32" s="12">
        <f>+Q32</f>
        <v>1824872</v>
      </c>
      <c r="T32" s="25">
        <f t="shared" si="8"/>
        <v>6.4800031611850113E-3</v>
      </c>
      <c r="U32" s="41">
        <f t="shared" si="9"/>
        <v>3240.0015805925059</v>
      </c>
      <c r="V32" s="35">
        <v>1824872</v>
      </c>
      <c r="W32" s="22"/>
      <c r="X32" s="12">
        <f>+V32</f>
        <v>1824872</v>
      </c>
      <c r="Y32" s="25">
        <f t="shared" si="11"/>
        <v>6.4935504184493644E-3</v>
      </c>
      <c r="Z32" s="41">
        <f t="shared" si="12"/>
        <v>3246.7752092246824</v>
      </c>
      <c r="AA32" s="52">
        <f t="shared" si="13"/>
        <v>6.7736286321764965</v>
      </c>
    </row>
    <row r="33" spans="1:27" x14ac:dyDescent="0.2">
      <c r="A33" s="4">
        <v>16</v>
      </c>
      <c r="B33" s="20" t="s">
        <v>60</v>
      </c>
      <c r="C33" s="20" t="s">
        <v>36</v>
      </c>
      <c r="D33" s="11" t="s">
        <v>43</v>
      </c>
      <c r="E33" s="31" t="s">
        <v>61</v>
      </c>
      <c r="F33" s="36"/>
      <c r="G33" s="22">
        <v>2054390</v>
      </c>
      <c r="H33" s="12">
        <f>+G33</f>
        <v>2054390</v>
      </c>
      <c r="I33" s="25">
        <f t="shared" si="0"/>
        <v>6.3709723293872119E-3</v>
      </c>
      <c r="J33" s="13">
        <f t="shared" si="1"/>
        <v>61798.431595055954</v>
      </c>
      <c r="K33" s="41">
        <f t="shared" si="2"/>
        <v>3185.486164693606</v>
      </c>
      <c r="L33" s="36"/>
      <c r="M33" s="22">
        <v>2054390</v>
      </c>
      <c r="N33" s="12">
        <f>+M33</f>
        <v>2054390</v>
      </c>
      <c r="O33" s="25">
        <f t="shared" si="5"/>
        <v>6.5572418416178684E-3</v>
      </c>
      <c r="P33" s="47">
        <f t="shared" si="6"/>
        <v>3278.620920808934</v>
      </c>
      <c r="Q33" s="36"/>
      <c r="R33" s="22">
        <v>2054390</v>
      </c>
      <c r="S33" s="12">
        <f>+R33</f>
        <v>2054390</v>
      </c>
      <c r="T33" s="25">
        <f t="shared" si="8"/>
        <v>7.2950068247564078E-3</v>
      </c>
      <c r="U33" s="41">
        <f t="shared" si="9"/>
        <v>3647.5034123782038</v>
      </c>
      <c r="V33" s="36"/>
      <c r="W33" s="22">
        <v>2054390</v>
      </c>
      <c r="X33" s="12">
        <f>+W33</f>
        <v>2054390</v>
      </c>
      <c r="Y33" s="25">
        <f t="shared" si="11"/>
        <v>7.3102579491373587E-3</v>
      </c>
      <c r="Z33" s="41">
        <f t="shared" si="12"/>
        <v>3655.1289745686795</v>
      </c>
      <c r="AA33" s="52">
        <f t="shared" si="13"/>
        <v>7.6255621904756481</v>
      </c>
    </row>
    <row r="34" spans="1:27" x14ac:dyDescent="0.2">
      <c r="A34" s="4">
        <v>17</v>
      </c>
      <c r="B34" s="20" t="s">
        <v>62</v>
      </c>
      <c r="C34" s="20" t="s">
        <v>31</v>
      </c>
      <c r="D34" s="11" t="s">
        <v>43</v>
      </c>
      <c r="E34" s="31" t="s">
        <v>61</v>
      </c>
      <c r="F34" s="35"/>
      <c r="G34" s="15">
        <v>3039344</v>
      </c>
      <c r="H34" s="12">
        <f>+G34</f>
        <v>3039344</v>
      </c>
      <c r="I34" s="25">
        <f t="shared" si="0"/>
        <v>9.4254628008747336E-3</v>
      </c>
      <c r="J34" s="13">
        <f t="shared" si="1"/>
        <v>91426.989168484914</v>
      </c>
      <c r="K34" s="41">
        <f t="shared" si="2"/>
        <v>4712.7314004373666</v>
      </c>
      <c r="L34" s="35"/>
      <c r="M34" s="15">
        <v>3039344</v>
      </c>
      <c r="N34" s="12">
        <f>+M34</f>
        <v>3039344</v>
      </c>
      <c r="O34" s="25">
        <f t="shared" si="5"/>
        <v>9.7010371194710919E-3</v>
      </c>
      <c r="P34" s="47">
        <f t="shared" si="6"/>
        <v>4850.5185597355458</v>
      </c>
      <c r="Q34" s="35"/>
      <c r="R34" s="15">
        <v>3039344</v>
      </c>
      <c r="S34" s="12">
        <f>+R34</f>
        <v>3039344</v>
      </c>
      <c r="T34" s="25">
        <f t="shared" si="8"/>
        <v>1.0792515161572262E-2</v>
      </c>
      <c r="U34" s="41">
        <f t="shared" si="9"/>
        <v>5396.2575807861303</v>
      </c>
      <c r="V34" s="35"/>
      <c r="W34" s="15">
        <v>3039344</v>
      </c>
      <c r="X34" s="12">
        <f>+W34</f>
        <v>3039344</v>
      </c>
      <c r="Y34" s="25">
        <f t="shared" si="11"/>
        <v>1.0815078264673667E-2</v>
      </c>
      <c r="Z34" s="41">
        <f t="shared" si="12"/>
        <v>5407.539132336834</v>
      </c>
      <c r="AA34" s="52">
        <f t="shared" si="13"/>
        <v>11.281551550703625</v>
      </c>
    </row>
    <row r="35" spans="1:27" x14ac:dyDescent="0.2">
      <c r="A35" s="4">
        <v>18</v>
      </c>
      <c r="B35" s="20" t="s">
        <v>63</v>
      </c>
      <c r="C35" s="20" t="s">
        <v>31</v>
      </c>
      <c r="D35" s="11" t="s">
        <v>24</v>
      </c>
      <c r="E35" s="31" t="s">
        <v>64</v>
      </c>
      <c r="F35" s="35">
        <v>4863705</v>
      </c>
      <c r="G35" s="11"/>
      <c r="H35" s="12">
        <f>+F35</f>
        <v>4863705</v>
      </c>
      <c r="I35" s="25">
        <f t="shared" si="0"/>
        <v>1.5083080609476402E-2</v>
      </c>
      <c r="J35" s="13">
        <f t="shared" si="1"/>
        <v>146305.88191192111</v>
      </c>
      <c r="K35" s="41">
        <f t="shared" si="2"/>
        <v>7541.5403047382015</v>
      </c>
      <c r="L35" s="35">
        <v>4863705</v>
      </c>
      <c r="M35" s="11"/>
      <c r="N35" s="12">
        <f>+L35</f>
        <v>4863705</v>
      </c>
      <c r="O35" s="25">
        <f t="shared" si="5"/>
        <v>1.5524067938067277E-2</v>
      </c>
      <c r="P35" s="47">
        <f t="shared" si="6"/>
        <v>7762.0339690336386</v>
      </c>
      <c r="Q35" s="35">
        <v>4863705</v>
      </c>
      <c r="R35" s="11"/>
      <c r="S35" s="12">
        <f>+Q35</f>
        <v>4863705</v>
      </c>
      <c r="T35" s="25">
        <f t="shared" si="8"/>
        <v>1.7270703794606605E-2</v>
      </c>
      <c r="U35" s="41">
        <f t="shared" si="9"/>
        <v>8635.3518973033024</v>
      </c>
      <c r="V35" s="35">
        <v>4863705</v>
      </c>
      <c r="W35" s="11"/>
      <c r="X35" s="12">
        <f>+V35</f>
        <v>4863705</v>
      </c>
      <c r="Y35" s="25">
        <f t="shared" si="11"/>
        <v>1.7306810361474266E-2</v>
      </c>
      <c r="Z35" s="41">
        <f t="shared" si="12"/>
        <v>8653.4051807371325</v>
      </c>
      <c r="AA35" s="52">
        <f t="shared" si="13"/>
        <v>18.053283433830075</v>
      </c>
    </row>
    <row r="36" spans="1:27" x14ac:dyDescent="0.2">
      <c r="A36" s="4">
        <v>19</v>
      </c>
      <c r="B36" s="20" t="s">
        <v>65</v>
      </c>
      <c r="C36" s="20" t="s">
        <v>31</v>
      </c>
      <c r="D36" s="11" t="s">
        <v>43</v>
      </c>
      <c r="E36" s="31" t="s">
        <v>39</v>
      </c>
      <c r="F36" s="36"/>
      <c r="G36" s="12">
        <v>6861447</v>
      </c>
      <c r="H36" s="12">
        <f>+G36</f>
        <v>6861447</v>
      </c>
      <c r="I36" s="25">
        <f t="shared" si="0"/>
        <v>2.1278378972131334E-2</v>
      </c>
      <c r="J36" s="13">
        <f t="shared" si="1"/>
        <v>206400.27602967393</v>
      </c>
      <c r="K36" s="41">
        <f t="shared" si="2"/>
        <v>10639.189486065667</v>
      </c>
      <c r="L36" s="36"/>
      <c r="M36" s="12">
        <v>6861447</v>
      </c>
      <c r="N36" s="12">
        <f>+M36</f>
        <v>6861447</v>
      </c>
      <c r="O36" s="25">
        <f t="shared" si="5"/>
        <v>2.1900499594742672E-2</v>
      </c>
      <c r="P36" s="47">
        <f t="shared" si="6"/>
        <v>10950.249797371336</v>
      </c>
      <c r="Q36" s="36"/>
      <c r="R36" s="12">
        <v>6861447</v>
      </c>
      <c r="S36" s="12">
        <f>+R36</f>
        <v>6861447</v>
      </c>
      <c r="T36" s="25">
        <f t="shared" si="8"/>
        <v>2.4364557212946121E-2</v>
      </c>
      <c r="U36" s="41">
        <f t="shared" si="9"/>
        <v>12182.278606473061</v>
      </c>
      <c r="V36" s="36"/>
      <c r="W36" s="12">
        <v>6861447</v>
      </c>
      <c r="X36" s="12">
        <f>+W36</f>
        <v>6861447</v>
      </c>
      <c r="Y36" s="25">
        <f t="shared" si="11"/>
        <v>2.4415494367834092E-2</v>
      </c>
      <c r="Z36" s="41">
        <f t="shared" si="12"/>
        <v>12207.747183917047</v>
      </c>
      <c r="AA36" s="52">
        <f t="shared" si="13"/>
        <v>25.468577443985851</v>
      </c>
    </row>
    <row r="37" spans="1:27" x14ac:dyDescent="0.2">
      <c r="A37" s="4">
        <v>20</v>
      </c>
      <c r="B37" s="20" t="s">
        <v>66</v>
      </c>
      <c r="C37" s="20" t="s">
        <v>31</v>
      </c>
      <c r="D37" s="11" t="s">
        <v>24</v>
      </c>
      <c r="E37" s="31" t="s">
        <v>67</v>
      </c>
      <c r="F37" s="37">
        <v>5276235</v>
      </c>
      <c r="G37" s="20"/>
      <c r="H37" s="12">
        <f>+F37</f>
        <v>5276235</v>
      </c>
      <c r="I37" s="25">
        <f t="shared" si="0"/>
        <v>1.6362398175781782E-2</v>
      </c>
      <c r="J37" s="13">
        <f t="shared" si="1"/>
        <v>158715.26230508328</v>
      </c>
      <c r="K37" s="41">
        <f t="shared" si="2"/>
        <v>8181.199087890891</v>
      </c>
      <c r="L37" s="37">
        <v>5276235</v>
      </c>
      <c r="M37" s="20"/>
      <c r="N37" s="12">
        <f>+L37</f>
        <v>5276235</v>
      </c>
      <c r="O37" s="25">
        <f t="shared" si="5"/>
        <v>1.6840789192027149E-2</v>
      </c>
      <c r="P37" s="47">
        <f t="shared" si="6"/>
        <v>8420.3945960135752</v>
      </c>
      <c r="Q37" s="37">
        <v>5276235</v>
      </c>
      <c r="R37" s="20"/>
      <c r="S37" s="12">
        <f>+Q37</f>
        <v>5276235</v>
      </c>
      <c r="T37" s="25">
        <f t="shared" si="8"/>
        <v>1.8735571305360046E-2</v>
      </c>
      <c r="U37" s="41">
        <f t="shared" si="9"/>
        <v>9367.7856526800224</v>
      </c>
      <c r="V37" s="37">
        <v>5276235</v>
      </c>
      <c r="W37" s="20"/>
      <c r="X37" s="12">
        <f>+V37</f>
        <v>5276235</v>
      </c>
      <c r="Y37" s="25">
        <f t="shared" si="11"/>
        <v>1.8774740361015559E-2</v>
      </c>
      <c r="Z37" s="41">
        <f t="shared" si="12"/>
        <v>9387.3701805077799</v>
      </c>
      <c r="AA37" s="52">
        <f t="shared" si="13"/>
        <v>19.584527827757483</v>
      </c>
    </row>
    <row r="38" spans="1:27" x14ac:dyDescent="0.2">
      <c r="A38" s="4">
        <v>21</v>
      </c>
      <c r="B38" s="20" t="s">
        <v>68</v>
      </c>
      <c r="C38" s="20" t="s">
        <v>31</v>
      </c>
      <c r="D38" s="11" t="s">
        <v>43</v>
      </c>
      <c r="E38" s="31" t="s">
        <v>61</v>
      </c>
      <c r="F38" s="36"/>
      <c r="G38" s="22">
        <v>199441</v>
      </c>
      <c r="H38" s="12">
        <f>+G38</f>
        <v>199441</v>
      </c>
      <c r="I38" s="25">
        <f t="shared" si="0"/>
        <v>6.1849653295884173E-4</v>
      </c>
      <c r="J38" s="13">
        <f t="shared" si="1"/>
        <v>5999.4163697007643</v>
      </c>
      <c r="K38" s="41">
        <f t="shared" si="2"/>
        <v>309.24826647942086</v>
      </c>
      <c r="L38" s="36"/>
      <c r="M38" s="22">
        <v>199441</v>
      </c>
      <c r="N38" s="12">
        <f>+M38</f>
        <v>199441</v>
      </c>
      <c r="O38" s="25">
        <f t="shared" si="5"/>
        <v>6.3657965144598111E-4</v>
      </c>
      <c r="P38" s="47">
        <f t="shared" si="6"/>
        <v>318.28982572299054</v>
      </c>
      <c r="Q38" s="36"/>
      <c r="R38" s="22">
        <v>199441</v>
      </c>
      <c r="S38" s="12">
        <f>+R38</f>
        <v>199441</v>
      </c>
      <c r="T38" s="25">
        <f t="shared" si="8"/>
        <v>7.0820217005351598E-4</v>
      </c>
      <c r="U38" s="41">
        <f t="shared" si="9"/>
        <v>354.10108502675797</v>
      </c>
      <c r="V38" s="36"/>
      <c r="W38" s="22">
        <v>199441</v>
      </c>
      <c r="X38" s="12">
        <f>+W38</f>
        <v>199441</v>
      </c>
      <c r="Y38" s="25">
        <f t="shared" si="11"/>
        <v>7.0968275528692404E-4</v>
      </c>
      <c r="Z38" s="41">
        <f t="shared" si="12"/>
        <v>354.84137764346201</v>
      </c>
      <c r="AA38" s="52">
        <f t="shared" si="13"/>
        <v>0.74029261670403912</v>
      </c>
    </row>
    <row r="39" spans="1:27" x14ac:dyDescent="0.2">
      <c r="A39" s="4">
        <v>22</v>
      </c>
      <c r="B39" s="20" t="s">
        <v>69</v>
      </c>
      <c r="C39" s="20" t="s">
        <v>36</v>
      </c>
      <c r="D39" s="11" t="s">
        <v>24</v>
      </c>
      <c r="E39" s="31" t="s">
        <v>61</v>
      </c>
      <c r="F39" s="37">
        <v>44836911</v>
      </c>
      <c r="G39" s="11"/>
      <c r="H39" s="12">
        <f>+F39-G38-G34-G33</f>
        <v>39543736</v>
      </c>
      <c r="I39" s="25">
        <f t="shared" si="0"/>
        <v>0.1226310719272353</v>
      </c>
      <c r="J39" s="13">
        <f t="shared" si="1"/>
        <v>1189521.3976941823</v>
      </c>
      <c r="K39" s="41">
        <f t="shared" si="2"/>
        <v>61315.535963617651</v>
      </c>
      <c r="L39" s="37">
        <v>44836911</v>
      </c>
      <c r="M39" s="11"/>
      <c r="N39" s="12">
        <f>+L39-M38-M34-M33</f>
        <v>39543736</v>
      </c>
      <c r="O39" s="25">
        <f t="shared" si="5"/>
        <v>0.12621646341400161</v>
      </c>
      <c r="P39" s="47">
        <f t="shared" si="6"/>
        <v>63108.231707000807</v>
      </c>
      <c r="Q39" s="37">
        <v>44836911</v>
      </c>
      <c r="R39" s="11"/>
      <c r="S39" s="12">
        <f>+Q39-R38-R34-R33</f>
        <v>39543736</v>
      </c>
      <c r="T39" s="25">
        <f t="shared" si="8"/>
        <v>0.14041726449036729</v>
      </c>
      <c r="U39" s="41">
        <f t="shared" si="9"/>
        <v>70208.632245183646</v>
      </c>
      <c r="V39" s="37">
        <v>44836911</v>
      </c>
      <c r="W39" s="11"/>
      <c r="X39" s="12">
        <f>+V39-W38-W34-W33</f>
        <v>39543736</v>
      </c>
      <c r="Y39" s="25">
        <f t="shared" si="11"/>
        <v>0.14071082434814672</v>
      </c>
      <c r="Z39" s="41">
        <f t="shared" si="12"/>
        <v>70355.412174073354</v>
      </c>
      <c r="AA39" s="52">
        <f t="shared" si="13"/>
        <v>146.77992888970766</v>
      </c>
    </row>
    <row r="40" spans="1:27" ht="16" thickBot="1" x14ac:dyDescent="0.25">
      <c r="A40" s="4">
        <v>23</v>
      </c>
      <c r="B40" s="99" t="s">
        <v>70</v>
      </c>
      <c r="C40" s="99" t="s">
        <v>31</v>
      </c>
      <c r="D40" s="100" t="s">
        <v>24</v>
      </c>
      <c r="E40" s="101" t="s">
        <v>71</v>
      </c>
      <c r="F40" s="112">
        <v>9160048</v>
      </c>
      <c r="G40" s="113"/>
      <c r="H40" s="114">
        <f>+F40-G27</f>
        <v>3578736</v>
      </c>
      <c r="I40" s="115">
        <f t="shared" si="0"/>
        <v>1.1098198506701197E-2</v>
      </c>
      <c r="J40" s="116">
        <f t="shared" si="1"/>
        <v>107652.5255150016</v>
      </c>
      <c r="K40" s="117">
        <f t="shared" si="2"/>
        <v>5549.0992533505987</v>
      </c>
      <c r="L40" s="112"/>
      <c r="M40" s="113"/>
      <c r="N40" s="114">
        <f>+L40-M27</f>
        <v>0</v>
      </c>
      <c r="O40" s="115">
        <f t="shared" si="5"/>
        <v>0</v>
      </c>
      <c r="P40" s="118">
        <f t="shared" si="6"/>
        <v>0</v>
      </c>
      <c r="Q40" s="112"/>
      <c r="R40" s="113"/>
      <c r="S40" s="114">
        <f>+Q40-R27</f>
        <v>0</v>
      </c>
      <c r="T40" s="115">
        <f t="shared" si="8"/>
        <v>0</v>
      </c>
      <c r="U40" s="117">
        <f t="shared" si="9"/>
        <v>0</v>
      </c>
      <c r="V40" s="112"/>
      <c r="W40" s="113"/>
      <c r="X40" s="114">
        <f>+V40-W27</f>
        <v>0</v>
      </c>
      <c r="Y40" s="115">
        <f t="shared" si="11"/>
        <v>0</v>
      </c>
      <c r="Z40" s="117">
        <f t="shared" si="12"/>
        <v>0</v>
      </c>
      <c r="AA40" s="119">
        <f t="shared" si="13"/>
        <v>0</v>
      </c>
    </row>
    <row r="41" spans="1:27" ht="17" thickTop="1" thickBot="1" x14ac:dyDescent="0.25">
      <c r="B41" s="4"/>
      <c r="C41" s="4"/>
      <c r="D41" s="4"/>
      <c r="E41" s="4"/>
      <c r="F41" s="38">
        <f>SUM(F18:F40)</f>
        <v>322460983</v>
      </c>
      <c r="G41" s="39"/>
      <c r="H41" s="39">
        <f>SUM(H18:H40)</f>
        <v>322460983</v>
      </c>
      <c r="I41" s="40">
        <f t="shared" si="0"/>
        <v>1</v>
      </c>
      <c r="J41" s="42">
        <f>+I41*$B$14</f>
        <v>9700000</v>
      </c>
      <c r="K41" s="43">
        <f>+I41*$B$15</f>
        <v>500000</v>
      </c>
      <c r="L41" s="38">
        <f>SUM(L18:L40)</f>
        <v>313300935</v>
      </c>
      <c r="M41" s="39"/>
      <c r="N41" s="39">
        <f>SUM(N18:N40)</f>
        <v>313300935</v>
      </c>
      <c r="O41" s="40">
        <f>+N41/$L$41</f>
        <v>1</v>
      </c>
      <c r="P41" s="48">
        <f>+O41*$B$15</f>
        <v>500000</v>
      </c>
      <c r="Q41" s="38">
        <f>SUM(Q18:Q40)</f>
        <v>281615912</v>
      </c>
      <c r="R41" s="39"/>
      <c r="S41" s="39">
        <f>SUM(S18:S40)</f>
        <v>281615912</v>
      </c>
      <c r="T41" s="51">
        <f t="shared" si="8"/>
        <v>1</v>
      </c>
      <c r="U41" s="43">
        <f>+T41*$B$15</f>
        <v>500000</v>
      </c>
      <c r="V41" s="38">
        <f>SUM(V18:V40)</f>
        <v>281028387</v>
      </c>
      <c r="W41" s="39"/>
      <c r="X41" s="39">
        <f>SUM(X18:X40)</f>
        <v>281028387</v>
      </c>
      <c r="Y41" s="51">
        <f>+X41/$V$41</f>
        <v>1</v>
      </c>
      <c r="Z41" s="43">
        <f>+Y41*$B$15</f>
        <v>500000</v>
      </c>
      <c r="AA41" s="46">
        <f>SUM(AA18:AA40)</f>
        <v>7.787548383930698E-12</v>
      </c>
    </row>
    <row r="42" spans="1:27" x14ac:dyDescent="0.2">
      <c r="G42" s="23"/>
    </row>
    <row r="43" spans="1:27" x14ac:dyDescent="0.2">
      <c r="G43" s="23"/>
      <c r="L43" s="23"/>
      <c r="Q43" s="23"/>
      <c r="V43" s="23"/>
      <c r="X43" s="23">
        <f>X41*2</f>
        <v>562056774</v>
      </c>
      <c r="Y43" t="s">
        <v>72</v>
      </c>
      <c r="Z43" s="23">
        <f>X20</f>
        <v>22524970</v>
      </c>
      <c r="AA43" s="23">
        <f>Z43*2</f>
        <v>45049940</v>
      </c>
    </row>
    <row r="44" spans="1:27" x14ac:dyDescent="0.2">
      <c r="G44" s="24"/>
    </row>
    <row r="45" spans="1:27" x14ac:dyDescent="0.2">
      <c r="G45" s="23"/>
      <c r="W45" s="24">
        <v>70000000</v>
      </c>
      <c r="X45" s="125">
        <v>150000000</v>
      </c>
      <c r="Y45" t="s">
        <v>73</v>
      </c>
      <c r="Z45">
        <f>X48/X43</f>
        <v>3.8125279188560103E-2</v>
      </c>
      <c r="AA45" s="123">
        <f>Z45*AA43</f>
        <v>1717541.5399278814</v>
      </c>
    </row>
    <row r="46" spans="1:27" x14ac:dyDescent="0.2">
      <c r="X46" s="124">
        <f>X45*Y20</f>
        <v>12022790.77949517</v>
      </c>
      <c r="Y46" s="127" t="s">
        <v>74</v>
      </c>
      <c r="Z46" s="23">
        <f>W45/X43</f>
        <v>0.12454257868262966</v>
      </c>
      <c r="AA46" s="123">
        <f>AA43*Z46</f>
        <v>5610635.6970977457</v>
      </c>
    </row>
    <row r="47" spans="1:27" x14ac:dyDescent="0.2">
      <c r="X47" s="126">
        <f>X46/7</f>
        <v>1717541.5399278814</v>
      </c>
      <c r="Z47" s="128">
        <f>Z46+Z45</f>
        <v>0.16266785787118976</v>
      </c>
      <c r="AA47" s="127">
        <f>AA46+AA45</f>
        <v>7328177.2370256269</v>
      </c>
    </row>
    <row r="48" spans="1:27" x14ac:dyDescent="0.2">
      <c r="X48" s="126">
        <f>X45/7</f>
        <v>21428571.428571429</v>
      </c>
      <c r="Y48" s="12"/>
      <c r="Z48" s="23">
        <f>Y48*Z45</f>
        <v>0</v>
      </c>
    </row>
    <row r="50" spans="8:8" x14ac:dyDescent="0.2">
      <c r="H50" s="30"/>
    </row>
    <row r="51" spans="8:8" x14ac:dyDescent="0.2">
      <c r="H51" s="23"/>
    </row>
  </sheetData>
  <mergeCells count="18">
    <mergeCell ref="A9:H9"/>
    <mergeCell ref="A4:H4"/>
    <mergeCell ref="A5:H5"/>
    <mergeCell ref="A6:H6"/>
    <mergeCell ref="A7:H7"/>
    <mergeCell ref="A8:H8"/>
    <mergeCell ref="A10:H10"/>
    <mergeCell ref="A11:H11"/>
    <mergeCell ref="A12:H12"/>
    <mergeCell ref="F15:K15"/>
    <mergeCell ref="L15:P15"/>
    <mergeCell ref="J16:J17"/>
    <mergeCell ref="K16:K17"/>
    <mergeCell ref="P16:P17"/>
    <mergeCell ref="U16:U17"/>
    <mergeCell ref="V15:Z15"/>
    <mergeCell ref="Z16:Z17"/>
    <mergeCell ref="Q15:U15"/>
  </mergeCells>
  <pageMargins left="0.7" right="0.7" top="0.75" bottom="0.75" header="0.3" footer="0.3"/>
  <pageSetup paperSize="5" scale="85" orientation="landscape" r:id="rId1"/>
  <headerFooter>
    <oddFooter>&amp;C&amp;P of &amp;N</oddFooter>
  </headerFooter>
  <rowBreaks count="1" manualBreakCount="1">
    <brk id="1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2E0F6-8AC2-4F70-9AF8-138C2F7190C7}">
  <dimension ref="A1:V51"/>
  <sheetViews>
    <sheetView topLeftCell="C9" zoomScaleNormal="100" workbookViewId="0">
      <selection activeCell="I27" sqref="I27"/>
    </sheetView>
  </sheetViews>
  <sheetFormatPr baseColWidth="10" defaultColWidth="8.83203125" defaultRowHeight="15" x14ac:dyDescent="0.2"/>
  <cols>
    <col min="1" max="1" width="20.5" customWidth="1"/>
    <col min="2" max="2" width="34.83203125" bestFit="1" customWidth="1"/>
    <col min="3" max="3" width="14.83203125" bestFit="1" customWidth="1"/>
    <col min="4" max="4" width="15.5" customWidth="1"/>
    <col min="5" max="5" width="32.83203125" customWidth="1"/>
    <col min="6" max="6" width="16.83203125" customWidth="1"/>
    <col min="7" max="7" width="14.6640625" bestFit="1" customWidth="1"/>
    <col min="8" max="8" width="22" customWidth="1"/>
    <col min="9" max="9" width="12.5" customWidth="1"/>
    <col min="10" max="10" width="13.5" bestFit="1" customWidth="1"/>
    <col min="11" max="11" width="16" bestFit="1" customWidth="1"/>
    <col min="12" max="12" width="17.83203125" bestFit="1" customWidth="1"/>
    <col min="13" max="13" width="15.83203125" bestFit="1" customWidth="1"/>
    <col min="14" max="14" width="22.83203125" bestFit="1" customWidth="1"/>
    <col min="15" max="15" width="9" bestFit="1" customWidth="1"/>
    <col min="16" max="16" width="19.5" bestFit="1" customWidth="1"/>
    <col min="17" max="17" width="17.83203125" bestFit="1" customWidth="1"/>
    <col min="18" max="18" width="15.83203125" bestFit="1" customWidth="1"/>
    <col min="19" max="19" width="22.83203125" bestFit="1" customWidth="1"/>
    <col min="20" max="20" width="9" bestFit="1" customWidth="1"/>
    <col min="21" max="22" width="19.5" bestFit="1" customWidth="1"/>
  </cols>
  <sheetData>
    <row r="1" spans="1:22" ht="16" x14ac:dyDescent="0.2">
      <c r="A1" s="5" t="s">
        <v>0</v>
      </c>
      <c r="B1" s="4"/>
      <c r="C1" s="4"/>
      <c r="D1" s="4"/>
    </row>
    <row r="2" spans="1:22" ht="15" customHeight="1" x14ac:dyDescent="0.2">
      <c r="A2" s="1"/>
    </row>
    <row r="3" spans="1:22" ht="26.5" customHeight="1" x14ac:dyDescent="0.2">
      <c r="A3" s="3" t="s">
        <v>1</v>
      </c>
    </row>
    <row r="4" spans="1:22" ht="81" customHeight="1" x14ac:dyDescent="0.2">
      <c r="A4" s="142" t="s">
        <v>2</v>
      </c>
      <c r="B4" s="142"/>
      <c r="C4" s="142"/>
      <c r="D4" s="142"/>
      <c r="E4" s="142"/>
      <c r="F4" s="142"/>
      <c r="G4" s="142"/>
      <c r="H4" s="142"/>
    </row>
    <row r="5" spans="1:22" ht="31.75" customHeight="1" x14ac:dyDescent="0.2">
      <c r="A5" s="146" t="s">
        <v>3</v>
      </c>
      <c r="B5" s="146"/>
      <c r="C5" s="146"/>
      <c r="D5" s="146"/>
      <c r="E5" s="146"/>
      <c r="F5" s="146"/>
      <c r="G5" s="146"/>
      <c r="H5" s="146"/>
    </row>
    <row r="6" spans="1:22" ht="40.25" customHeight="1" x14ac:dyDescent="0.2">
      <c r="A6" s="147" t="s">
        <v>4</v>
      </c>
      <c r="B6" s="147"/>
      <c r="C6" s="147"/>
      <c r="D6" s="147"/>
      <c r="E6" s="147"/>
      <c r="F6" s="147"/>
      <c r="G6" s="147"/>
      <c r="H6" s="147"/>
    </row>
    <row r="7" spans="1:22" ht="48" customHeight="1" x14ac:dyDescent="0.2">
      <c r="A7" s="142" t="s">
        <v>5</v>
      </c>
      <c r="B7" s="142"/>
      <c r="C7" s="142"/>
      <c r="D7" s="142"/>
      <c r="E7" s="142"/>
      <c r="F7" s="142"/>
      <c r="G7" s="142"/>
      <c r="H7" s="142"/>
    </row>
    <row r="8" spans="1:22" ht="32.5" customHeight="1" x14ac:dyDescent="0.2">
      <c r="A8" s="142" t="s">
        <v>6</v>
      </c>
      <c r="B8" s="142"/>
      <c r="C8" s="142"/>
      <c r="D8" s="142"/>
      <c r="E8" s="142"/>
      <c r="F8" s="142"/>
      <c r="G8" s="142"/>
      <c r="H8" s="142"/>
    </row>
    <row r="9" spans="1:22" ht="64.25" customHeight="1" x14ac:dyDescent="0.2">
      <c r="A9" s="142" t="s">
        <v>7</v>
      </c>
      <c r="B9" s="142"/>
      <c r="C9" s="142"/>
      <c r="D9" s="142"/>
      <c r="E9" s="142"/>
      <c r="F9" s="142"/>
      <c r="G9" s="142"/>
      <c r="H9" s="142"/>
    </row>
    <row r="10" spans="1:22" ht="63" customHeight="1" x14ac:dyDescent="0.2">
      <c r="A10" s="142" t="s">
        <v>8</v>
      </c>
      <c r="B10" s="142"/>
      <c r="C10" s="142"/>
      <c r="D10" s="142"/>
      <c r="E10" s="142"/>
      <c r="F10" s="142"/>
      <c r="G10" s="142"/>
      <c r="H10" s="142"/>
    </row>
    <row r="11" spans="1:22" ht="46.25" customHeight="1" x14ac:dyDescent="0.2">
      <c r="A11" s="142" t="s">
        <v>9</v>
      </c>
      <c r="B11" s="142"/>
      <c r="C11" s="142"/>
      <c r="D11" s="142"/>
      <c r="E11" s="142"/>
      <c r="F11" s="142"/>
      <c r="G11" s="142"/>
      <c r="H11" s="142"/>
    </row>
    <row r="12" spans="1:22" ht="48" customHeight="1" x14ac:dyDescent="0.2">
      <c r="A12" s="142" t="s">
        <v>10</v>
      </c>
      <c r="B12" s="142"/>
      <c r="C12" s="142"/>
      <c r="D12" s="142"/>
      <c r="E12" s="142"/>
      <c r="F12" s="142"/>
      <c r="G12" s="142"/>
      <c r="H12" s="142"/>
    </row>
    <row r="13" spans="1:22" x14ac:dyDescent="0.2">
      <c r="F13" s="85" t="s">
        <v>75</v>
      </c>
      <c r="H13" s="88" t="s">
        <v>76</v>
      </c>
    </row>
    <row r="14" spans="1:22" ht="16" thickBot="1" x14ac:dyDescent="0.25">
      <c r="A14" s="6" t="s">
        <v>13</v>
      </c>
      <c r="B14" s="7">
        <v>9700000</v>
      </c>
      <c r="C14" s="7"/>
      <c r="D14" s="4"/>
      <c r="E14" s="4"/>
      <c r="F14" s="4"/>
      <c r="G14" s="4"/>
      <c r="H14" s="4"/>
      <c r="I14" s="4"/>
      <c r="J14" s="4"/>
      <c r="K14" s="4"/>
    </row>
    <row r="15" spans="1:22" ht="33" thickBot="1" x14ac:dyDescent="0.3">
      <c r="A15" s="8" t="s">
        <v>14</v>
      </c>
      <c r="B15" s="7">
        <v>500000</v>
      </c>
      <c r="C15" s="7"/>
      <c r="D15" s="4"/>
      <c r="E15" s="4"/>
      <c r="F15" s="143" t="s">
        <v>15</v>
      </c>
      <c r="G15" s="144"/>
      <c r="H15" s="144"/>
      <c r="I15" s="144"/>
      <c r="J15" s="144"/>
      <c r="K15" s="145"/>
      <c r="L15" s="143" t="s">
        <v>16</v>
      </c>
      <c r="M15" s="144"/>
      <c r="N15" s="144"/>
      <c r="O15" s="144"/>
      <c r="P15" s="145"/>
      <c r="Q15" s="137" t="s">
        <v>17</v>
      </c>
      <c r="R15" s="138"/>
      <c r="S15" s="138"/>
      <c r="T15" s="138"/>
      <c r="U15" s="139"/>
    </row>
    <row r="16" spans="1:22" ht="29" customHeight="1" x14ac:dyDescent="0.2">
      <c r="A16" s="4"/>
      <c r="B16" s="4"/>
      <c r="C16" s="4"/>
      <c r="D16" s="4"/>
      <c r="E16" s="4"/>
      <c r="F16" s="32"/>
      <c r="G16" s="33"/>
      <c r="H16" s="33"/>
      <c r="I16" s="33"/>
      <c r="J16" s="140" t="s">
        <v>19</v>
      </c>
      <c r="K16" s="135" t="s">
        <v>20</v>
      </c>
      <c r="L16" s="32"/>
      <c r="M16" s="33"/>
      <c r="N16" s="33"/>
      <c r="O16" s="33"/>
      <c r="P16" s="135" t="s">
        <v>20</v>
      </c>
      <c r="Q16" s="32"/>
      <c r="R16" s="33"/>
      <c r="S16" s="33"/>
      <c r="T16" s="33"/>
      <c r="U16" s="135" t="s">
        <v>20</v>
      </c>
      <c r="V16" s="44" t="s">
        <v>20</v>
      </c>
    </row>
    <row r="17" spans="1:22" s="2" customFormat="1" ht="15" customHeight="1" x14ac:dyDescent="0.2">
      <c r="A17" s="9"/>
      <c r="B17" s="10" t="s">
        <v>21</v>
      </c>
      <c r="C17" s="10" t="s">
        <v>22</v>
      </c>
      <c r="D17" s="10" t="s">
        <v>23</v>
      </c>
      <c r="E17" s="10" t="s">
        <v>24</v>
      </c>
      <c r="F17" s="34" t="s">
        <v>25</v>
      </c>
      <c r="G17" s="10" t="s">
        <v>26</v>
      </c>
      <c r="H17" s="10" t="s">
        <v>27</v>
      </c>
      <c r="I17" s="10" t="s">
        <v>28</v>
      </c>
      <c r="J17" s="141"/>
      <c r="K17" s="136"/>
      <c r="L17" s="34" t="s">
        <v>25</v>
      </c>
      <c r="M17" s="10" t="s">
        <v>26</v>
      </c>
      <c r="N17" s="10" t="s">
        <v>27</v>
      </c>
      <c r="O17" s="10" t="s">
        <v>28</v>
      </c>
      <c r="P17" s="136"/>
      <c r="Q17" s="34" t="s">
        <v>25</v>
      </c>
      <c r="R17" s="10" t="s">
        <v>26</v>
      </c>
      <c r="S17" s="10" t="s">
        <v>27</v>
      </c>
      <c r="T17" s="10" t="s">
        <v>28</v>
      </c>
      <c r="U17" s="136"/>
      <c r="V17" s="53" t="s">
        <v>29</v>
      </c>
    </row>
    <row r="18" spans="1:22" x14ac:dyDescent="0.2">
      <c r="A18" s="4">
        <v>1</v>
      </c>
      <c r="B18" s="20" t="s">
        <v>30</v>
      </c>
      <c r="C18" s="20" t="s">
        <v>31</v>
      </c>
      <c r="D18" s="11" t="s">
        <v>24</v>
      </c>
      <c r="E18" s="31" t="s">
        <v>32</v>
      </c>
      <c r="F18" s="35">
        <v>65062689</v>
      </c>
      <c r="G18" s="12"/>
      <c r="H18" s="12">
        <f>+F18</f>
        <v>65062689</v>
      </c>
      <c r="I18" s="25">
        <f t="shared" ref="I18:I41" si="0">+H18/$H$41</f>
        <v>0.20176918272310793</v>
      </c>
      <c r="J18" s="13">
        <f t="shared" ref="J18:J40" si="1">+I18*$J$41</f>
        <v>1957161.072414147</v>
      </c>
      <c r="K18" s="41">
        <f t="shared" ref="K18:K40" si="2">+I18*$K$41</f>
        <v>100884.59136155396</v>
      </c>
      <c r="L18" s="35">
        <v>65062689</v>
      </c>
      <c r="M18" s="12"/>
      <c r="N18" s="12">
        <f>+L18</f>
        <v>65062689</v>
      </c>
      <c r="O18" s="25">
        <f>+N18/$N$41</f>
        <v>0.20766835247395607</v>
      </c>
      <c r="P18" s="47">
        <f>+O18*$P$41</f>
        <v>103834.17623697803</v>
      </c>
      <c r="Q18" s="35">
        <v>65062689</v>
      </c>
      <c r="R18" s="12"/>
      <c r="S18" s="12">
        <f>+Q18</f>
        <v>65062689</v>
      </c>
      <c r="T18" s="25">
        <f>+S18/$S$41</f>
        <v>0.23103342612259778</v>
      </c>
      <c r="U18" s="41">
        <f>+T18*$P$41</f>
        <v>115516.71306129888</v>
      </c>
      <c r="V18" s="52">
        <f>U18-K18</f>
        <v>14632.121699744923</v>
      </c>
    </row>
    <row r="19" spans="1:22" x14ac:dyDescent="0.2">
      <c r="A19" s="4">
        <v>2</v>
      </c>
      <c r="B19" s="20" t="s">
        <v>33</v>
      </c>
      <c r="C19" s="20" t="s">
        <v>31</v>
      </c>
      <c r="D19" s="11" t="s">
        <v>24</v>
      </c>
      <c r="E19" s="31" t="s">
        <v>34</v>
      </c>
      <c r="F19" s="35">
        <v>31793620</v>
      </c>
      <c r="G19" s="15"/>
      <c r="H19" s="12">
        <f t="shared" ref="H19:H28" si="3">+F19</f>
        <v>31793620</v>
      </c>
      <c r="I19" s="25">
        <f t="shared" si="0"/>
        <v>9.859679674796501E-2</v>
      </c>
      <c r="J19" s="13">
        <f t="shared" si="1"/>
        <v>956388.92845526058</v>
      </c>
      <c r="K19" s="41">
        <f t="shared" si="2"/>
        <v>49298.398373982505</v>
      </c>
      <c r="L19" s="35">
        <v>31793620</v>
      </c>
      <c r="M19" s="15"/>
      <c r="N19" s="12">
        <f t="shared" ref="N19:N20" si="4">+L19</f>
        <v>31793620</v>
      </c>
      <c r="O19" s="25">
        <f t="shared" ref="O19:O40" si="5">+N19/$N$41</f>
        <v>0.10147949287160601</v>
      </c>
      <c r="P19" s="47">
        <f t="shared" ref="P19:P40" si="6">+O19*$P$41</f>
        <v>50739.746435803005</v>
      </c>
      <c r="Q19" s="35">
        <v>31793620</v>
      </c>
      <c r="R19" s="15"/>
      <c r="S19" s="12">
        <f t="shared" ref="S19:S20" si="7">+Q19</f>
        <v>31793620</v>
      </c>
      <c r="T19" s="25">
        <f t="shared" ref="T19:T41" si="8">+S19/$S$41</f>
        <v>0.11289710078598116</v>
      </c>
      <c r="U19" s="41">
        <f t="shared" ref="U19:U40" si="9">+T19*$P$41</f>
        <v>56448.550392990575</v>
      </c>
      <c r="V19" s="50">
        <f t="shared" ref="V19:V40" si="10">U19-K19</f>
        <v>7150.1520190080701</v>
      </c>
    </row>
    <row r="20" spans="1:22" x14ac:dyDescent="0.2">
      <c r="A20" s="4">
        <v>3</v>
      </c>
      <c r="B20" s="20" t="s">
        <v>35</v>
      </c>
      <c r="C20" s="20" t="s">
        <v>36</v>
      </c>
      <c r="D20" s="11" t="s">
        <v>24</v>
      </c>
      <c r="E20" s="31" t="s">
        <v>37</v>
      </c>
      <c r="F20" s="35">
        <v>22524970</v>
      </c>
      <c r="G20" s="15"/>
      <c r="H20" s="12">
        <f t="shared" si="3"/>
        <v>22524970</v>
      </c>
      <c r="I20" s="25">
        <f t="shared" si="0"/>
        <v>6.9853319277389914E-2</v>
      </c>
      <c r="J20" s="13">
        <f t="shared" si="1"/>
        <v>677577.19699068216</v>
      </c>
      <c r="K20" s="41">
        <f t="shared" si="2"/>
        <v>34926.65963869496</v>
      </c>
      <c r="L20" s="35">
        <v>22524970</v>
      </c>
      <c r="M20" s="15"/>
      <c r="N20" s="12">
        <f t="shared" si="4"/>
        <v>22524970</v>
      </c>
      <c r="O20" s="25">
        <f t="shared" si="5"/>
        <v>7.1895636059943452E-2</v>
      </c>
      <c r="P20" s="47">
        <f t="shared" si="6"/>
        <v>35947.818029971728</v>
      </c>
      <c r="Q20" s="35">
        <v>22524970</v>
      </c>
      <c r="R20" s="15"/>
      <c r="S20" s="12">
        <f t="shared" si="7"/>
        <v>22524970</v>
      </c>
      <c r="T20" s="25">
        <f t="shared" si="8"/>
        <v>7.9984720465653233E-2</v>
      </c>
      <c r="U20" s="41">
        <f t="shared" si="9"/>
        <v>39992.360232826613</v>
      </c>
      <c r="V20" s="50">
        <f t="shared" si="10"/>
        <v>5065.7005941316529</v>
      </c>
    </row>
    <row r="21" spans="1:22" x14ac:dyDescent="0.2">
      <c r="A21" s="4">
        <v>4</v>
      </c>
      <c r="B21" s="20" t="s">
        <v>38</v>
      </c>
      <c r="C21" s="20" t="s">
        <v>31</v>
      </c>
      <c r="D21" s="11" t="s">
        <v>24</v>
      </c>
      <c r="E21" s="31" t="s">
        <v>39</v>
      </c>
      <c r="F21" s="35">
        <v>55836534</v>
      </c>
      <c r="G21" s="15"/>
      <c r="H21" s="26">
        <f>+F21-G36</f>
        <v>48975087</v>
      </c>
      <c r="I21" s="25">
        <f t="shared" si="0"/>
        <v>0.15187910966580412</v>
      </c>
      <c r="J21" s="13">
        <f t="shared" si="1"/>
        <v>1473227.3637583</v>
      </c>
      <c r="K21" s="41">
        <f t="shared" si="2"/>
        <v>75939.554832902053</v>
      </c>
      <c r="L21" s="35">
        <v>55836534</v>
      </c>
      <c r="M21" s="15"/>
      <c r="N21" s="26">
        <f>+L21-M36</f>
        <v>48975087</v>
      </c>
      <c r="O21" s="25">
        <f t="shared" si="5"/>
        <v>0.15631963243263222</v>
      </c>
      <c r="P21" s="47">
        <f t="shared" si="6"/>
        <v>78159.816216316118</v>
      </c>
      <c r="Q21" s="35">
        <v>55836534</v>
      </c>
      <c r="R21" s="15"/>
      <c r="S21" s="26">
        <f>+Q21-R36</f>
        <v>48975087</v>
      </c>
      <c r="T21" s="25">
        <f t="shared" si="8"/>
        <v>0.17390738560255786</v>
      </c>
      <c r="U21" s="41">
        <f t="shared" si="9"/>
        <v>86953.692801278929</v>
      </c>
      <c r="V21" s="50">
        <f t="shared" si="10"/>
        <v>11014.137968376876</v>
      </c>
    </row>
    <row r="22" spans="1:22" x14ac:dyDescent="0.2">
      <c r="A22" s="4">
        <v>5</v>
      </c>
      <c r="B22" s="54" t="s">
        <v>40</v>
      </c>
      <c r="C22" s="54" t="s">
        <v>36</v>
      </c>
      <c r="D22" s="55" t="s">
        <v>24</v>
      </c>
      <c r="E22" s="56" t="s">
        <v>41</v>
      </c>
      <c r="F22" s="63">
        <v>32272548</v>
      </c>
      <c r="G22" s="64"/>
      <c r="H22" s="57">
        <f>+F22-G26</f>
        <v>31685023</v>
      </c>
      <c r="I22" s="58">
        <f t="shared" si="0"/>
        <v>9.826002112013657E-2</v>
      </c>
      <c r="J22" s="59">
        <f t="shared" si="1"/>
        <v>953122.20486532478</v>
      </c>
      <c r="K22" s="60">
        <f t="shared" si="2"/>
        <v>49130.010560068287</v>
      </c>
      <c r="L22" s="63">
        <v>32272548</v>
      </c>
      <c r="M22" s="64"/>
      <c r="N22" s="57">
        <f>+L22-M26</f>
        <v>31685023</v>
      </c>
      <c r="O22" s="58">
        <f t="shared" si="5"/>
        <v>0.10113287086104611</v>
      </c>
      <c r="P22" s="61">
        <f t="shared" si="6"/>
        <v>50566.435430523052</v>
      </c>
      <c r="Q22" s="63"/>
      <c r="R22" s="64"/>
      <c r="S22" s="57"/>
      <c r="T22" s="58">
        <f t="shared" si="8"/>
        <v>0</v>
      </c>
      <c r="U22" s="60">
        <f t="shared" si="9"/>
        <v>0</v>
      </c>
      <c r="V22" s="62">
        <f t="shared" si="10"/>
        <v>-49130.010560068287</v>
      </c>
    </row>
    <row r="23" spans="1:22" x14ac:dyDescent="0.2">
      <c r="A23" s="4">
        <v>6</v>
      </c>
      <c r="B23" s="65" t="s">
        <v>42</v>
      </c>
      <c r="C23" s="65" t="s">
        <v>31</v>
      </c>
      <c r="D23" s="66" t="s">
        <v>43</v>
      </c>
      <c r="E23" s="67" t="s">
        <v>44</v>
      </c>
      <c r="F23" s="68"/>
      <c r="G23" s="69">
        <v>822860.99902461667</v>
      </c>
      <c r="H23" s="70">
        <f>G23</f>
        <v>822860.99902461667</v>
      </c>
      <c r="I23" s="71">
        <f t="shared" si="0"/>
        <v>2.5518156999000921E-3</v>
      </c>
      <c r="J23" s="72">
        <f t="shared" si="1"/>
        <v>24752.612289030894</v>
      </c>
      <c r="K23" s="73">
        <f t="shared" si="2"/>
        <v>1275.9078499500461</v>
      </c>
      <c r="L23" s="68"/>
      <c r="M23" s="69"/>
      <c r="N23" s="70">
        <f>M23</f>
        <v>0</v>
      </c>
      <c r="O23" s="71">
        <f t="shared" si="5"/>
        <v>0</v>
      </c>
      <c r="P23" s="74">
        <f t="shared" si="6"/>
        <v>0</v>
      </c>
      <c r="Q23" s="68"/>
      <c r="R23" s="69"/>
      <c r="S23" s="70">
        <f>R23</f>
        <v>0</v>
      </c>
      <c r="T23" s="71">
        <f t="shared" si="8"/>
        <v>0</v>
      </c>
      <c r="U23" s="73">
        <f t="shared" si="9"/>
        <v>0</v>
      </c>
      <c r="V23" s="86">
        <f t="shared" si="10"/>
        <v>-1275.9078499500461</v>
      </c>
    </row>
    <row r="24" spans="1:22" x14ac:dyDescent="0.2">
      <c r="A24" s="4">
        <v>7</v>
      </c>
      <c r="B24" s="20" t="s">
        <v>45</v>
      </c>
      <c r="C24" s="20" t="s">
        <v>36</v>
      </c>
      <c r="D24" s="11" t="s">
        <v>24</v>
      </c>
      <c r="E24" s="31" t="s">
        <v>44</v>
      </c>
      <c r="F24" s="35">
        <v>29708771</v>
      </c>
      <c r="G24" s="15"/>
      <c r="H24" s="12">
        <f>+F24-G23</f>
        <v>28885910.000975382</v>
      </c>
      <c r="I24" s="25">
        <f t="shared" si="0"/>
        <v>8.9579550779250033E-2</v>
      </c>
      <c r="J24" s="13">
        <f t="shared" si="1"/>
        <v>868921.64255872532</v>
      </c>
      <c r="K24" s="41">
        <f t="shared" si="2"/>
        <v>44789.775389625014</v>
      </c>
      <c r="L24" s="35">
        <v>29708771</v>
      </c>
      <c r="M24" s="15"/>
      <c r="N24" s="12">
        <f>+L24-M23</f>
        <v>29708771</v>
      </c>
      <c r="O24" s="25">
        <f t="shared" si="5"/>
        <v>9.4825031403114074E-2</v>
      </c>
      <c r="P24" s="47">
        <f t="shared" si="6"/>
        <v>47412.515701557037</v>
      </c>
      <c r="Q24" s="35">
        <v>29708771</v>
      </c>
      <c r="R24" s="15"/>
      <c r="S24" s="12">
        <f>+Q24-R23</f>
        <v>29708771</v>
      </c>
      <c r="T24" s="25">
        <f t="shared" si="8"/>
        <v>0.10549393601026351</v>
      </c>
      <c r="U24" s="41">
        <f t="shared" si="9"/>
        <v>52746.968005131755</v>
      </c>
      <c r="V24" s="50">
        <f t="shared" si="10"/>
        <v>7957.1926155067413</v>
      </c>
    </row>
    <row r="25" spans="1:22" x14ac:dyDescent="0.2">
      <c r="A25" s="4">
        <v>8</v>
      </c>
      <c r="B25" s="20" t="s">
        <v>46</v>
      </c>
      <c r="C25" s="20" t="s">
        <v>47</v>
      </c>
      <c r="D25" s="11" t="s">
        <v>48</v>
      </c>
      <c r="E25" s="31" t="s">
        <v>41</v>
      </c>
      <c r="F25" s="35">
        <v>345107</v>
      </c>
      <c r="G25" s="15"/>
      <c r="H25" s="12">
        <f t="shared" si="3"/>
        <v>345107</v>
      </c>
      <c r="I25" s="25">
        <f t="shared" si="0"/>
        <v>1.0702287042274508E-3</v>
      </c>
      <c r="J25" s="13">
        <f t="shared" si="1"/>
        <v>10381.218431006273</v>
      </c>
      <c r="K25" s="41">
        <f t="shared" si="2"/>
        <v>535.11435211372543</v>
      </c>
      <c r="L25" s="35">
        <v>345107</v>
      </c>
      <c r="M25" s="15"/>
      <c r="N25" s="12">
        <f t="shared" ref="N25" si="11">+L25</f>
        <v>345107</v>
      </c>
      <c r="O25" s="25">
        <f t="shared" si="5"/>
        <v>1.1015192150639448E-3</v>
      </c>
      <c r="P25" s="47">
        <f t="shared" si="6"/>
        <v>550.75960753197239</v>
      </c>
      <c r="Q25" s="35">
        <v>345107</v>
      </c>
      <c r="R25" s="15"/>
      <c r="S25" s="12">
        <f t="shared" ref="S25" si="12">+Q25</f>
        <v>345107</v>
      </c>
      <c r="T25" s="25">
        <f t="shared" si="8"/>
        <v>1.2254527720010366E-3</v>
      </c>
      <c r="U25" s="41">
        <f t="shared" si="9"/>
        <v>612.72638600051835</v>
      </c>
      <c r="V25" s="50">
        <f t="shared" si="10"/>
        <v>77.612033886792915</v>
      </c>
    </row>
    <row r="26" spans="1:22" x14ac:dyDescent="0.2">
      <c r="A26" s="4">
        <v>9</v>
      </c>
      <c r="B26" s="20" t="s">
        <v>49</v>
      </c>
      <c r="C26" s="20" t="s">
        <v>36</v>
      </c>
      <c r="D26" s="11" t="s">
        <v>43</v>
      </c>
      <c r="E26" s="31" t="s">
        <v>41</v>
      </c>
      <c r="F26" s="36"/>
      <c r="G26" s="22">
        <v>587525</v>
      </c>
      <c r="H26" s="26">
        <f>+G26</f>
        <v>587525</v>
      </c>
      <c r="I26" s="28">
        <f t="shared" si="0"/>
        <v>1.8220033770721339E-3</v>
      </c>
      <c r="J26" s="29">
        <f t="shared" si="1"/>
        <v>17673.432757599698</v>
      </c>
      <c r="K26" s="41">
        <f t="shared" si="2"/>
        <v>911.00168853606692</v>
      </c>
      <c r="L26" s="36"/>
      <c r="M26" s="22">
        <v>587525</v>
      </c>
      <c r="N26" s="26">
        <f>+M26</f>
        <v>587525</v>
      </c>
      <c r="O26" s="25">
        <f t="shared" si="5"/>
        <v>1.8752736885384654E-3</v>
      </c>
      <c r="P26" s="47">
        <f t="shared" si="6"/>
        <v>937.63684426923271</v>
      </c>
      <c r="Q26" s="22">
        <v>587525</v>
      </c>
      <c r="R26" s="22"/>
      <c r="S26" s="26">
        <f>+Q26</f>
        <v>587525</v>
      </c>
      <c r="T26" s="25">
        <f t="shared" si="8"/>
        <v>2.0862635063035786E-3</v>
      </c>
      <c r="U26" s="41">
        <f t="shared" si="9"/>
        <v>1043.1317531517893</v>
      </c>
      <c r="V26" s="50">
        <f t="shared" si="10"/>
        <v>132.1300646157224</v>
      </c>
    </row>
    <row r="27" spans="1:22" x14ac:dyDescent="0.2">
      <c r="A27" s="4">
        <v>10</v>
      </c>
      <c r="B27" s="65" t="s">
        <v>50</v>
      </c>
      <c r="C27" s="65" t="s">
        <v>31</v>
      </c>
      <c r="D27" s="66" t="s">
        <v>43</v>
      </c>
      <c r="E27" s="67" t="s">
        <v>51</v>
      </c>
      <c r="F27" s="75"/>
      <c r="G27" s="76">
        <v>5581312</v>
      </c>
      <c r="H27" s="70">
        <f>+G27</f>
        <v>5581312</v>
      </c>
      <c r="I27" s="71">
        <f t="shared" si="0"/>
        <v>1.7308487830293564E-2</v>
      </c>
      <c r="J27" s="72">
        <f t="shared" si="1"/>
        <v>167892.33195384758</v>
      </c>
      <c r="K27" s="73">
        <f t="shared" si="2"/>
        <v>8654.2439151467825</v>
      </c>
      <c r="L27" s="75"/>
      <c r="M27" s="76"/>
      <c r="N27" s="70">
        <f>+M27</f>
        <v>0</v>
      </c>
      <c r="O27" s="71">
        <f t="shared" si="5"/>
        <v>0</v>
      </c>
      <c r="P27" s="74">
        <f t="shared" si="6"/>
        <v>0</v>
      </c>
      <c r="Q27" s="75"/>
      <c r="R27" s="76"/>
      <c r="S27" s="70">
        <f>+R27</f>
        <v>0</v>
      </c>
      <c r="T27" s="71">
        <f t="shared" si="8"/>
        <v>0</v>
      </c>
      <c r="U27" s="73">
        <f t="shared" si="9"/>
        <v>0</v>
      </c>
      <c r="V27" s="86">
        <f t="shared" si="10"/>
        <v>-8654.2439151467825</v>
      </c>
    </row>
    <row r="28" spans="1:22" x14ac:dyDescent="0.2">
      <c r="A28" s="4">
        <v>11</v>
      </c>
      <c r="B28" s="20" t="s">
        <v>52</v>
      </c>
      <c r="C28" s="20" t="s">
        <v>31</v>
      </c>
      <c r="D28" s="11" t="s">
        <v>24</v>
      </c>
      <c r="E28" s="31" t="s">
        <v>53</v>
      </c>
      <c r="F28" s="35">
        <v>1857161</v>
      </c>
      <c r="G28" s="15"/>
      <c r="H28" s="12">
        <f t="shared" si="3"/>
        <v>1857161</v>
      </c>
      <c r="I28" s="25">
        <f t="shared" si="0"/>
        <v>5.7593355410691651E-3</v>
      </c>
      <c r="J28" s="13">
        <f t="shared" si="1"/>
        <v>55865.554748370902</v>
      </c>
      <c r="K28" s="41">
        <f t="shared" si="2"/>
        <v>2879.6677705345824</v>
      </c>
      <c r="L28" s="35">
        <v>1857161</v>
      </c>
      <c r="M28" s="15"/>
      <c r="N28" s="12">
        <f t="shared" ref="N28" si="13">+L28</f>
        <v>1857161</v>
      </c>
      <c r="O28" s="25">
        <f t="shared" si="5"/>
        <v>5.9277224946679462E-3</v>
      </c>
      <c r="P28" s="47">
        <f t="shared" si="6"/>
        <v>2963.8612473339731</v>
      </c>
      <c r="Q28" s="35">
        <v>1857161</v>
      </c>
      <c r="R28" s="15"/>
      <c r="S28" s="12">
        <f t="shared" ref="S28" si="14">+Q28</f>
        <v>1857161</v>
      </c>
      <c r="T28" s="25">
        <f t="shared" si="8"/>
        <v>6.5946593245057826E-3</v>
      </c>
      <c r="U28" s="41">
        <f t="shared" si="9"/>
        <v>3297.3296622528915</v>
      </c>
      <c r="V28" s="50">
        <f t="shared" si="10"/>
        <v>417.66189171830911</v>
      </c>
    </row>
    <row r="29" spans="1:22" x14ac:dyDescent="0.2">
      <c r="A29" s="4">
        <v>12</v>
      </c>
      <c r="B29" s="65" t="s">
        <v>54</v>
      </c>
      <c r="C29" s="65" t="s">
        <v>31</v>
      </c>
      <c r="D29" s="66" t="s">
        <v>43</v>
      </c>
      <c r="E29" s="67" t="s">
        <v>55</v>
      </c>
      <c r="F29" s="75"/>
      <c r="G29" s="77">
        <v>134434.9086177061</v>
      </c>
      <c r="H29" s="70">
        <f>G29</f>
        <v>134434.9086177061</v>
      </c>
      <c r="I29" s="71">
        <f t="shared" si="0"/>
        <v>4.1690286795939617E-4</v>
      </c>
      <c r="J29" s="72">
        <f t="shared" si="1"/>
        <v>4043.9578192061426</v>
      </c>
      <c r="K29" s="73">
        <f t="shared" si="2"/>
        <v>208.45143397969809</v>
      </c>
      <c r="L29" s="75"/>
      <c r="M29" s="77"/>
      <c r="N29" s="70">
        <f>M29</f>
        <v>0</v>
      </c>
      <c r="O29" s="71">
        <f t="shared" si="5"/>
        <v>0</v>
      </c>
      <c r="P29" s="74">
        <f t="shared" si="6"/>
        <v>0</v>
      </c>
      <c r="Q29" s="75"/>
      <c r="R29" s="77"/>
      <c r="S29" s="70">
        <f>R29</f>
        <v>0</v>
      </c>
      <c r="T29" s="71">
        <f t="shared" si="8"/>
        <v>0</v>
      </c>
      <c r="U29" s="73">
        <f t="shared" si="9"/>
        <v>0</v>
      </c>
      <c r="V29" s="86">
        <f t="shared" si="10"/>
        <v>-208.45143397969809</v>
      </c>
    </row>
    <row r="30" spans="1:22" x14ac:dyDescent="0.2">
      <c r="A30" s="4">
        <v>13</v>
      </c>
      <c r="B30" s="20" t="s">
        <v>56</v>
      </c>
      <c r="C30" s="20" t="s">
        <v>36</v>
      </c>
      <c r="D30" s="11" t="s">
        <v>24</v>
      </c>
      <c r="E30" s="31" t="s">
        <v>55</v>
      </c>
      <c r="F30" s="35">
        <v>14462303</v>
      </c>
      <c r="G30" s="15"/>
      <c r="H30" s="12">
        <f>+F30-G29</f>
        <v>14327868.091382293</v>
      </c>
      <c r="I30" s="25">
        <f t="shared" si="0"/>
        <v>4.4432873577707518E-2</v>
      </c>
      <c r="J30" s="13">
        <f t="shared" si="1"/>
        <v>430998.87370376295</v>
      </c>
      <c r="K30" s="41">
        <f t="shared" si="2"/>
        <v>22216.43678885376</v>
      </c>
      <c r="L30" s="35">
        <v>14462303</v>
      </c>
      <c r="M30" s="15"/>
      <c r="N30" s="12">
        <f>+L30-M29</f>
        <v>14462303</v>
      </c>
      <c r="O30" s="25">
        <f t="shared" si="5"/>
        <v>4.616105917462391E-2</v>
      </c>
      <c r="P30" s="47">
        <f t="shared" si="6"/>
        <v>23080.529587311954</v>
      </c>
      <c r="Q30" s="35">
        <v>14462303</v>
      </c>
      <c r="R30" s="15"/>
      <c r="S30" s="12">
        <f>+Q30-R29</f>
        <v>14462303</v>
      </c>
      <c r="T30" s="25">
        <f t="shared" si="8"/>
        <v>5.1354708252422894E-2</v>
      </c>
      <c r="U30" s="41">
        <f t="shared" si="9"/>
        <v>25677.354126211449</v>
      </c>
      <c r="V30" s="50">
        <f t="shared" si="10"/>
        <v>3460.9173373576887</v>
      </c>
    </row>
    <row r="31" spans="1:22" x14ac:dyDescent="0.2">
      <c r="A31" s="4">
        <v>14</v>
      </c>
      <c r="B31" s="20" t="s">
        <v>57</v>
      </c>
      <c r="C31" s="20" t="s">
        <v>36</v>
      </c>
      <c r="D31" s="11" t="s">
        <v>58</v>
      </c>
      <c r="E31" s="31" t="s">
        <v>58</v>
      </c>
      <c r="F31" s="35">
        <v>2635509</v>
      </c>
      <c r="G31" s="22"/>
      <c r="H31" s="12">
        <f>+F31</f>
        <v>2635509</v>
      </c>
      <c r="I31" s="25">
        <f t="shared" si="0"/>
        <v>8.1731097371243819E-3</v>
      </c>
      <c r="J31" s="13">
        <f t="shared" si="1"/>
        <v>79279.164450106502</v>
      </c>
      <c r="K31" s="41">
        <f t="shared" si="2"/>
        <v>4086.5548685621911</v>
      </c>
      <c r="L31" s="35">
        <v>2635509</v>
      </c>
      <c r="M31" s="22"/>
      <c r="N31" s="12">
        <f>+L31</f>
        <v>2635509</v>
      </c>
      <c r="O31" s="25">
        <f t="shared" si="5"/>
        <v>8.4120687351284164E-3</v>
      </c>
      <c r="P31" s="47">
        <f t="shared" si="6"/>
        <v>4206.034367564208</v>
      </c>
      <c r="Q31" s="35">
        <v>2635509</v>
      </c>
      <c r="R31" s="22"/>
      <c r="S31" s="12">
        <f>+Q31</f>
        <v>2635509</v>
      </c>
      <c r="T31" s="25">
        <f t="shared" si="8"/>
        <v>9.3585230368658998E-3</v>
      </c>
      <c r="U31" s="41">
        <f t="shared" si="9"/>
        <v>4679.2615184329497</v>
      </c>
      <c r="V31" s="50">
        <f t="shared" si="10"/>
        <v>592.70664987075861</v>
      </c>
    </row>
    <row r="32" spans="1:22" x14ac:dyDescent="0.2">
      <c r="A32" s="4">
        <v>15</v>
      </c>
      <c r="B32" s="20" t="s">
        <v>59</v>
      </c>
      <c r="C32" s="20" t="s">
        <v>36</v>
      </c>
      <c r="D32" s="11" t="s">
        <v>58</v>
      </c>
      <c r="E32" s="31" t="s">
        <v>58</v>
      </c>
      <c r="F32" s="35">
        <v>1824872</v>
      </c>
      <c r="G32" s="22"/>
      <c r="H32" s="12">
        <f>+F32</f>
        <v>1824872</v>
      </c>
      <c r="I32" s="25">
        <f t="shared" si="0"/>
        <v>5.6592024964459029E-3</v>
      </c>
      <c r="J32" s="13">
        <f t="shared" si="1"/>
        <v>54894.264215525262</v>
      </c>
      <c r="K32" s="41">
        <f t="shared" si="2"/>
        <v>2829.6012482229517</v>
      </c>
      <c r="L32" s="35">
        <v>1824872</v>
      </c>
      <c r="M32" s="22"/>
      <c r="N32" s="12">
        <f>+L32</f>
        <v>1824872</v>
      </c>
      <c r="O32" s="25">
        <f t="shared" si="5"/>
        <v>5.8246618383057175E-3</v>
      </c>
      <c r="P32" s="47">
        <f t="shared" si="6"/>
        <v>2912.3309191528588</v>
      </c>
      <c r="Q32" s="35">
        <v>1824872</v>
      </c>
      <c r="R32" s="22"/>
      <c r="S32" s="12">
        <f>+Q32</f>
        <v>1824872</v>
      </c>
      <c r="T32" s="25">
        <f t="shared" si="8"/>
        <v>6.4800031611850113E-3</v>
      </c>
      <c r="U32" s="41">
        <f t="shared" si="9"/>
        <v>3240.0015805925059</v>
      </c>
      <c r="V32" s="50">
        <f t="shared" si="10"/>
        <v>410.40033236955423</v>
      </c>
    </row>
    <row r="33" spans="1:22" x14ac:dyDescent="0.2">
      <c r="A33" s="4">
        <v>16</v>
      </c>
      <c r="B33" s="20" t="s">
        <v>60</v>
      </c>
      <c r="C33" s="20" t="s">
        <v>36</v>
      </c>
      <c r="D33" s="11" t="s">
        <v>43</v>
      </c>
      <c r="E33" s="31" t="s">
        <v>61</v>
      </c>
      <c r="F33" s="36"/>
      <c r="G33" s="22">
        <v>2054390</v>
      </c>
      <c r="H33" s="12">
        <f>+G33</f>
        <v>2054390</v>
      </c>
      <c r="I33" s="25">
        <f t="shared" si="0"/>
        <v>6.3709723293872119E-3</v>
      </c>
      <c r="J33" s="13">
        <f t="shared" si="1"/>
        <v>61798.431595055954</v>
      </c>
      <c r="K33" s="41">
        <f t="shared" si="2"/>
        <v>3185.486164693606</v>
      </c>
      <c r="L33" s="36"/>
      <c r="M33" s="22">
        <v>2054390</v>
      </c>
      <c r="N33" s="12">
        <f>+M33</f>
        <v>2054390</v>
      </c>
      <c r="O33" s="25">
        <f t="shared" si="5"/>
        <v>6.5572418416178684E-3</v>
      </c>
      <c r="P33" s="47">
        <f t="shared" si="6"/>
        <v>3278.620920808934</v>
      </c>
      <c r="Q33" s="36"/>
      <c r="R33" s="22">
        <v>2054390</v>
      </c>
      <c r="S33" s="12">
        <f>+R33</f>
        <v>2054390</v>
      </c>
      <c r="T33" s="25">
        <f t="shared" si="8"/>
        <v>7.2950068247564078E-3</v>
      </c>
      <c r="U33" s="41">
        <f t="shared" si="9"/>
        <v>3647.5034123782038</v>
      </c>
      <c r="V33" s="50">
        <f t="shared" si="10"/>
        <v>462.01724768459781</v>
      </c>
    </row>
    <row r="34" spans="1:22" x14ac:dyDescent="0.2">
      <c r="A34" s="4">
        <v>17</v>
      </c>
      <c r="B34" s="20" t="s">
        <v>62</v>
      </c>
      <c r="C34" s="20" t="s">
        <v>31</v>
      </c>
      <c r="D34" s="11" t="s">
        <v>43</v>
      </c>
      <c r="E34" s="31" t="s">
        <v>61</v>
      </c>
      <c r="F34" s="35"/>
      <c r="G34" s="15">
        <v>3039344</v>
      </c>
      <c r="H34" s="12">
        <f>+G34</f>
        <v>3039344</v>
      </c>
      <c r="I34" s="25">
        <f t="shared" si="0"/>
        <v>9.4254628008747336E-3</v>
      </c>
      <c r="J34" s="13">
        <f t="shared" si="1"/>
        <v>91426.989168484914</v>
      </c>
      <c r="K34" s="41">
        <f t="shared" si="2"/>
        <v>4712.7314004373666</v>
      </c>
      <c r="L34" s="35"/>
      <c r="M34" s="15">
        <v>3039344</v>
      </c>
      <c r="N34" s="12">
        <f>+M34</f>
        <v>3039344</v>
      </c>
      <c r="O34" s="25">
        <f t="shared" si="5"/>
        <v>9.7010371194710919E-3</v>
      </c>
      <c r="P34" s="47">
        <f t="shared" si="6"/>
        <v>4850.5185597355458</v>
      </c>
      <c r="Q34" s="35"/>
      <c r="R34" s="15">
        <v>3039344</v>
      </c>
      <c r="S34" s="12">
        <f>+R34</f>
        <v>3039344</v>
      </c>
      <c r="T34" s="25">
        <f t="shared" si="8"/>
        <v>1.0792515161572262E-2</v>
      </c>
      <c r="U34" s="41">
        <f t="shared" si="9"/>
        <v>5396.2575807861303</v>
      </c>
      <c r="V34" s="50">
        <f t="shared" si="10"/>
        <v>683.52618034876377</v>
      </c>
    </row>
    <row r="35" spans="1:22" x14ac:dyDescent="0.2">
      <c r="A35" s="4">
        <v>18</v>
      </c>
      <c r="B35" s="20" t="s">
        <v>63</v>
      </c>
      <c r="C35" s="20" t="s">
        <v>31</v>
      </c>
      <c r="D35" s="11" t="s">
        <v>24</v>
      </c>
      <c r="E35" s="31" t="s">
        <v>64</v>
      </c>
      <c r="F35" s="35">
        <v>4863705</v>
      </c>
      <c r="G35" s="11"/>
      <c r="H35" s="12">
        <f>+F35</f>
        <v>4863705</v>
      </c>
      <c r="I35" s="25">
        <f t="shared" si="0"/>
        <v>1.5083080609476402E-2</v>
      </c>
      <c r="J35" s="13">
        <f t="shared" si="1"/>
        <v>146305.88191192111</v>
      </c>
      <c r="K35" s="41">
        <f t="shared" si="2"/>
        <v>7541.5403047382015</v>
      </c>
      <c r="L35" s="35">
        <v>4863705</v>
      </c>
      <c r="M35" s="11"/>
      <c r="N35" s="12">
        <f>+L35</f>
        <v>4863705</v>
      </c>
      <c r="O35" s="25">
        <f t="shared" si="5"/>
        <v>1.5524067938067277E-2</v>
      </c>
      <c r="P35" s="47">
        <f t="shared" si="6"/>
        <v>7762.0339690336386</v>
      </c>
      <c r="Q35" s="35">
        <v>4863705</v>
      </c>
      <c r="R35" s="11"/>
      <c r="S35" s="12">
        <f>+Q35</f>
        <v>4863705</v>
      </c>
      <c r="T35" s="25">
        <f t="shared" si="8"/>
        <v>1.7270703794606605E-2</v>
      </c>
      <c r="U35" s="41">
        <f t="shared" si="9"/>
        <v>8635.3518973033024</v>
      </c>
      <c r="V35" s="50">
        <f t="shared" si="10"/>
        <v>1093.8115925651009</v>
      </c>
    </row>
    <row r="36" spans="1:22" x14ac:dyDescent="0.2">
      <c r="A36" s="4">
        <v>19</v>
      </c>
      <c r="B36" s="20" t="s">
        <v>65</v>
      </c>
      <c r="C36" s="20" t="s">
        <v>31</v>
      </c>
      <c r="D36" s="11" t="s">
        <v>43</v>
      </c>
      <c r="E36" s="31" t="s">
        <v>39</v>
      </c>
      <c r="F36" s="36"/>
      <c r="G36" s="12">
        <v>6861447</v>
      </c>
      <c r="H36" s="12">
        <f>+G36</f>
        <v>6861447</v>
      </c>
      <c r="I36" s="25">
        <f t="shared" si="0"/>
        <v>2.1278378972131334E-2</v>
      </c>
      <c r="J36" s="13">
        <f t="shared" si="1"/>
        <v>206400.27602967393</v>
      </c>
      <c r="K36" s="41">
        <f t="shared" si="2"/>
        <v>10639.189486065667</v>
      </c>
      <c r="L36" s="36"/>
      <c r="M36" s="12">
        <v>6861447</v>
      </c>
      <c r="N36" s="12">
        <f>+M36</f>
        <v>6861447</v>
      </c>
      <c r="O36" s="25">
        <f t="shared" si="5"/>
        <v>2.1900499594742672E-2</v>
      </c>
      <c r="P36" s="47">
        <f t="shared" si="6"/>
        <v>10950.249797371336</v>
      </c>
      <c r="Q36" s="36"/>
      <c r="R36" s="12">
        <v>6861447</v>
      </c>
      <c r="S36" s="12">
        <f>+R36</f>
        <v>6861447</v>
      </c>
      <c r="T36" s="25">
        <f t="shared" si="8"/>
        <v>2.4364557212946121E-2</v>
      </c>
      <c r="U36" s="41">
        <f t="shared" si="9"/>
        <v>12182.278606473061</v>
      </c>
      <c r="V36" s="50">
        <f t="shared" si="10"/>
        <v>1543.0891204073941</v>
      </c>
    </row>
    <row r="37" spans="1:22" x14ac:dyDescent="0.2">
      <c r="A37" s="4">
        <v>20</v>
      </c>
      <c r="B37" s="20" t="s">
        <v>66</v>
      </c>
      <c r="C37" s="20" t="s">
        <v>31</v>
      </c>
      <c r="D37" s="11" t="s">
        <v>24</v>
      </c>
      <c r="E37" s="31" t="s">
        <v>67</v>
      </c>
      <c r="F37" s="37">
        <v>5276235</v>
      </c>
      <c r="G37" s="20"/>
      <c r="H37" s="12">
        <f>+F37</f>
        <v>5276235</v>
      </c>
      <c r="I37" s="25">
        <f t="shared" si="0"/>
        <v>1.6362398175781782E-2</v>
      </c>
      <c r="J37" s="13">
        <f t="shared" si="1"/>
        <v>158715.26230508328</v>
      </c>
      <c r="K37" s="41">
        <f t="shared" si="2"/>
        <v>8181.199087890891</v>
      </c>
      <c r="L37" s="37">
        <v>5276235</v>
      </c>
      <c r="M37" s="20"/>
      <c r="N37" s="12">
        <f>+L37</f>
        <v>5276235</v>
      </c>
      <c r="O37" s="25">
        <f t="shared" si="5"/>
        <v>1.6840789192027149E-2</v>
      </c>
      <c r="P37" s="47">
        <f t="shared" si="6"/>
        <v>8420.3945960135752</v>
      </c>
      <c r="Q37" s="37">
        <v>5276235</v>
      </c>
      <c r="R37" s="20"/>
      <c r="S37" s="12">
        <f>+Q37</f>
        <v>5276235</v>
      </c>
      <c r="T37" s="25">
        <f t="shared" si="8"/>
        <v>1.8735571305360046E-2</v>
      </c>
      <c r="U37" s="41">
        <f t="shared" si="9"/>
        <v>9367.7856526800224</v>
      </c>
      <c r="V37" s="50">
        <f t="shared" si="10"/>
        <v>1186.5865647891314</v>
      </c>
    </row>
    <row r="38" spans="1:22" x14ac:dyDescent="0.2">
      <c r="A38" s="4">
        <v>21</v>
      </c>
      <c r="B38" s="20" t="s">
        <v>68</v>
      </c>
      <c r="C38" s="20" t="s">
        <v>31</v>
      </c>
      <c r="D38" s="11" t="s">
        <v>43</v>
      </c>
      <c r="E38" s="31" t="s">
        <v>61</v>
      </c>
      <c r="F38" s="36"/>
      <c r="G38" s="22">
        <v>199441</v>
      </c>
      <c r="H38" s="12">
        <f>+G38</f>
        <v>199441</v>
      </c>
      <c r="I38" s="25">
        <f t="shared" si="0"/>
        <v>6.1849653295884173E-4</v>
      </c>
      <c r="J38" s="13">
        <f t="shared" si="1"/>
        <v>5999.4163697007643</v>
      </c>
      <c r="K38" s="41">
        <f t="shared" si="2"/>
        <v>309.24826647942086</v>
      </c>
      <c r="L38" s="36"/>
      <c r="M38" s="22">
        <v>199441</v>
      </c>
      <c r="N38" s="12">
        <f>+M38</f>
        <v>199441</v>
      </c>
      <c r="O38" s="25">
        <f t="shared" si="5"/>
        <v>6.3657965144598111E-4</v>
      </c>
      <c r="P38" s="47">
        <f t="shared" si="6"/>
        <v>318.28982572299054</v>
      </c>
      <c r="Q38" s="36"/>
      <c r="R38" s="22">
        <v>199441</v>
      </c>
      <c r="S38" s="12">
        <f>+R38</f>
        <v>199441</v>
      </c>
      <c r="T38" s="25">
        <f t="shared" si="8"/>
        <v>7.0820217005351598E-4</v>
      </c>
      <c r="U38" s="41">
        <f t="shared" si="9"/>
        <v>354.10108502675797</v>
      </c>
      <c r="V38" s="50">
        <f t="shared" si="10"/>
        <v>44.852818547337108</v>
      </c>
    </row>
    <row r="39" spans="1:22" x14ac:dyDescent="0.2">
      <c r="A39" s="4">
        <v>22</v>
      </c>
      <c r="B39" s="20" t="s">
        <v>69</v>
      </c>
      <c r="C39" s="20" t="s">
        <v>36</v>
      </c>
      <c r="D39" s="11" t="s">
        <v>24</v>
      </c>
      <c r="E39" s="31" t="s">
        <v>61</v>
      </c>
      <c r="F39" s="37">
        <v>44836911</v>
      </c>
      <c r="G39" s="11"/>
      <c r="H39" s="12">
        <f>+F39-G38-G34-G33</f>
        <v>39543736</v>
      </c>
      <c r="I39" s="25">
        <f t="shared" si="0"/>
        <v>0.1226310719272353</v>
      </c>
      <c r="J39" s="13">
        <f t="shared" si="1"/>
        <v>1189521.3976941823</v>
      </c>
      <c r="K39" s="41">
        <f t="shared" si="2"/>
        <v>61315.535963617651</v>
      </c>
      <c r="L39" s="37">
        <v>44836911</v>
      </c>
      <c r="M39" s="11"/>
      <c r="N39" s="12">
        <f>+L39-M38-M34-M33</f>
        <v>39543736</v>
      </c>
      <c r="O39" s="25">
        <f t="shared" si="5"/>
        <v>0.12621646341400161</v>
      </c>
      <c r="P39" s="47">
        <f t="shared" si="6"/>
        <v>63108.231707000807</v>
      </c>
      <c r="Q39" s="37">
        <v>44836911</v>
      </c>
      <c r="R39" s="11"/>
      <c r="S39" s="12">
        <f>+Q39-R38-R34-R33</f>
        <v>39543736</v>
      </c>
      <c r="T39" s="25">
        <f t="shared" si="8"/>
        <v>0.14041726449036729</v>
      </c>
      <c r="U39" s="41">
        <f t="shared" si="9"/>
        <v>70208.632245183646</v>
      </c>
      <c r="V39" s="50">
        <f t="shared" si="10"/>
        <v>8893.096281565995</v>
      </c>
    </row>
    <row r="40" spans="1:22" ht="16" thickBot="1" x14ac:dyDescent="0.25">
      <c r="A40" s="4">
        <v>23</v>
      </c>
      <c r="B40" s="65" t="s">
        <v>70</v>
      </c>
      <c r="C40" s="65" t="s">
        <v>31</v>
      </c>
      <c r="D40" s="66" t="s">
        <v>24</v>
      </c>
      <c r="E40" s="67" t="s">
        <v>71</v>
      </c>
      <c r="F40" s="78">
        <v>9160048</v>
      </c>
      <c r="G40" s="79"/>
      <c r="H40" s="80">
        <f>+F40-G27</f>
        <v>3578736</v>
      </c>
      <c r="I40" s="81">
        <f t="shared" si="0"/>
        <v>1.1098198506701197E-2</v>
      </c>
      <c r="J40" s="82">
        <f t="shared" si="1"/>
        <v>107652.5255150016</v>
      </c>
      <c r="K40" s="83">
        <f t="shared" si="2"/>
        <v>5549.0992533505987</v>
      </c>
      <c r="L40" s="78"/>
      <c r="M40" s="79"/>
      <c r="N40" s="80">
        <f>+L40-M27</f>
        <v>0</v>
      </c>
      <c r="O40" s="81">
        <f t="shared" si="5"/>
        <v>0</v>
      </c>
      <c r="P40" s="84">
        <f t="shared" si="6"/>
        <v>0</v>
      </c>
      <c r="Q40" s="78"/>
      <c r="R40" s="79"/>
      <c r="S40" s="80">
        <f>+Q40-R27</f>
        <v>0</v>
      </c>
      <c r="T40" s="81">
        <f t="shared" si="8"/>
        <v>0</v>
      </c>
      <c r="U40" s="83">
        <f t="shared" si="9"/>
        <v>0</v>
      </c>
      <c r="V40" s="87">
        <f t="shared" si="10"/>
        <v>-5549.0992533505987</v>
      </c>
    </row>
    <row r="41" spans="1:22" ht="17" thickTop="1" thickBot="1" x14ac:dyDescent="0.25">
      <c r="B41" s="4"/>
      <c r="C41" s="4"/>
      <c r="D41" s="4"/>
      <c r="E41" s="4"/>
      <c r="F41" s="38">
        <f>SUM(F18:F40)</f>
        <v>322460983</v>
      </c>
      <c r="G41" s="39"/>
      <c r="H41" s="39">
        <f>SUM(H18:H40)</f>
        <v>322460983</v>
      </c>
      <c r="I41" s="40">
        <f t="shared" si="0"/>
        <v>1</v>
      </c>
      <c r="J41" s="42">
        <f>+I41*$B$14</f>
        <v>9700000</v>
      </c>
      <c r="K41" s="43">
        <f>+I41*$B$15</f>
        <v>500000</v>
      </c>
      <c r="L41" s="38">
        <f>SUM(L18:L40)</f>
        <v>313300935</v>
      </c>
      <c r="M41" s="39"/>
      <c r="N41" s="39">
        <f>SUM(N18:N40)</f>
        <v>313300935</v>
      </c>
      <c r="O41" s="40">
        <f>+N41/$L$41</f>
        <v>1</v>
      </c>
      <c r="P41" s="48">
        <f>+O41*$B$15</f>
        <v>500000</v>
      </c>
      <c r="Q41" s="38">
        <f>SUM(Q18:Q40)</f>
        <v>281615912</v>
      </c>
      <c r="R41" s="39"/>
      <c r="S41" s="39">
        <f>SUM(S18:S40)</f>
        <v>281615912</v>
      </c>
      <c r="T41" s="51">
        <f t="shared" si="8"/>
        <v>1</v>
      </c>
      <c r="U41" s="43">
        <f>+T41*$B$15</f>
        <v>500000</v>
      </c>
      <c r="V41" s="46">
        <f>SUM(V18:V40)</f>
        <v>0</v>
      </c>
    </row>
    <row r="42" spans="1:22" x14ac:dyDescent="0.2">
      <c r="G42" s="23"/>
    </row>
    <row r="43" spans="1:22" x14ac:dyDescent="0.2">
      <c r="G43" s="23"/>
      <c r="L43" s="23"/>
      <c r="Q43" s="23"/>
    </row>
    <row r="44" spans="1:22" x14ac:dyDescent="0.2">
      <c r="G44" s="24"/>
    </row>
    <row r="45" spans="1:22" x14ac:dyDescent="0.2">
      <c r="G45" s="23"/>
    </row>
    <row r="50" spans="8:8" x14ac:dyDescent="0.2">
      <c r="H50" s="30"/>
    </row>
    <row r="51" spans="8:8" x14ac:dyDescent="0.2">
      <c r="H51" s="23"/>
    </row>
  </sheetData>
  <mergeCells count="16">
    <mergeCell ref="Q15:U15"/>
    <mergeCell ref="U16:U17"/>
    <mergeCell ref="A10:H10"/>
    <mergeCell ref="A11:H11"/>
    <mergeCell ref="A12:H12"/>
    <mergeCell ref="F15:K15"/>
    <mergeCell ref="L15:P15"/>
    <mergeCell ref="J16:J17"/>
    <mergeCell ref="K16:K17"/>
    <mergeCell ref="P16:P17"/>
    <mergeCell ref="A9:H9"/>
    <mergeCell ref="A4:H4"/>
    <mergeCell ref="A5:H5"/>
    <mergeCell ref="A6:H6"/>
    <mergeCell ref="A7:H7"/>
    <mergeCell ref="A8:H8"/>
  </mergeCells>
  <pageMargins left="0.7" right="0.7" top="0.75" bottom="0.75" header="0.3" footer="0.3"/>
  <pageSetup paperSize="5" scale="85" orientation="landscape" r:id="rId1"/>
  <headerFooter>
    <oddFooter>&amp;C&amp;P of &amp;N</oddFooter>
  </headerFooter>
  <rowBreaks count="1" manualBreakCount="1">
    <brk id="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F309-B32C-4C07-9187-81DDD72083AC}">
  <dimension ref="A1:Q51"/>
  <sheetViews>
    <sheetView topLeftCell="A7" zoomScaleNormal="100" workbookViewId="0">
      <selection activeCell="A35" sqref="A35"/>
    </sheetView>
  </sheetViews>
  <sheetFormatPr baseColWidth="10" defaultColWidth="8.83203125" defaultRowHeight="15" x14ac:dyDescent="0.2"/>
  <cols>
    <col min="1" max="1" width="20.5" customWidth="1"/>
    <col min="2" max="2" width="34.83203125" bestFit="1" customWidth="1"/>
    <col min="3" max="3" width="14.83203125" customWidth="1"/>
    <col min="4" max="4" width="15.5" customWidth="1"/>
    <col min="5" max="5" width="32.83203125" customWidth="1"/>
    <col min="6" max="6" width="16.83203125" customWidth="1"/>
    <col min="7" max="7" width="14.6640625" customWidth="1"/>
    <col min="8" max="8" width="22" customWidth="1"/>
    <col min="9" max="9" width="12.5" customWidth="1"/>
    <col min="10" max="10" width="13.5" customWidth="1"/>
    <col min="11" max="11" width="16" customWidth="1"/>
    <col min="12" max="12" width="17.83203125" customWidth="1"/>
    <col min="13" max="13" width="15.83203125" customWidth="1"/>
    <col min="14" max="14" width="22.83203125" customWidth="1"/>
    <col min="15" max="15" width="9" customWidth="1"/>
    <col min="16" max="16" width="19.5" bestFit="1" customWidth="1"/>
    <col min="17" max="17" width="19.83203125" customWidth="1"/>
  </cols>
  <sheetData>
    <row r="1" spans="1:17" ht="16" x14ac:dyDescent="0.2">
      <c r="A1" s="5" t="s">
        <v>0</v>
      </c>
      <c r="B1" s="4"/>
      <c r="C1" s="4"/>
      <c r="D1" s="4"/>
    </row>
    <row r="2" spans="1:17" x14ac:dyDescent="0.2">
      <c r="A2" s="1"/>
    </row>
    <row r="3" spans="1:17" ht="26.5" customHeight="1" x14ac:dyDescent="0.2">
      <c r="A3" s="3" t="s">
        <v>1</v>
      </c>
    </row>
    <row r="4" spans="1:17" ht="81" customHeight="1" x14ac:dyDescent="0.2">
      <c r="A4" s="142" t="s">
        <v>2</v>
      </c>
      <c r="B4" s="142"/>
      <c r="C4" s="142"/>
      <c r="D4" s="142"/>
      <c r="E4" s="142"/>
      <c r="F4" s="142"/>
      <c r="G4" s="142"/>
      <c r="H4" s="142"/>
    </row>
    <row r="5" spans="1:17" ht="31.75" customHeight="1" x14ac:dyDescent="0.2">
      <c r="A5" s="146" t="s">
        <v>3</v>
      </c>
      <c r="B5" s="146"/>
      <c r="C5" s="146"/>
      <c r="D5" s="146"/>
      <c r="E5" s="146"/>
      <c r="F5" s="146"/>
      <c r="G5" s="146"/>
      <c r="H5" s="146"/>
    </row>
    <row r="6" spans="1:17" ht="40.25" customHeight="1" x14ac:dyDescent="0.2">
      <c r="A6" s="147" t="s">
        <v>4</v>
      </c>
      <c r="B6" s="147"/>
      <c r="C6" s="147"/>
      <c r="D6" s="147"/>
      <c r="E6" s="147"/>
      <c r="F6" s="147"/>
      <c r="G6" s="147"/>
      <c r="H6" s="147"/>
    </row>
    <row r="7" spans="1:17" ht="48" customHeight="1" x14ac:dyDescent="0.2">
      <c r="A7" s="142" t="s">
        <v>5</v>
      </c>
      <c r="B7" s="142"/>
      <c r="C7" s="142"/>
      <c r="D7" s="142"/>
      <c r="E7" s="142"/>
      <c r="F7" s="142"/>
      <c r="G7" s="142"/>
      <c r="H7" s="142"/>
    </row>
    <row r="8" spans="1:17" ht="32.5" customHeight="1" x14ac:dyDescent="0.2">
      <c r="A8" s="142" t="s">
        <v>6</v>
      </c>
      <c r="B8" s="142"/>
      <c r="C8" s="142"/>
      <c r="D8" s="142"/>
      <c r="E8" s="142"/>
      <c r="F8" s="142"/>
      <c r="G8" s="142"/>
      <c r="H8" s="142"/>
    </row>
    <row r="9" spans="1:17" ht="64.25" customHeight="1" x14ac:dyDescent="0.2">
      <c r="A9" s="142" t="s">
        <v>7</v>
      </c>
      <c r="B9" s="142"/>
      <c r="C9" s="142"/>
      <c r="D9" s="142"/>
      <c r="E9" s="142"/>
      <c r="F9" s="142"/>
      <c r="G9" s="142"/>
      <c r="H9" s="142"/>
    </row>
    <row r="10" spans="1:17" ht="63" customHeight="1" x14ac:dyDescent="0.2">
      <c r="A10" s="142" t="s">
        <v>8</v>
      </c>
      <c r="B10" s="142"/>
      <c r="C10" s="142"/>
      <c r="D10" s="142"/>
      <c r="E10" s="142"/>
      <c r="F10" s="142"/>
      <c r="G10" s="142"/>
      <c r="H10" s="142"/>
    </row>
    <row r="11" spans="1:17" ht="46.25" customHeight="1" x14ac:dyDescent="0.2">
      <c r="A11" s="142" t="s">
        <v>9</v>
      </c>
      <c r="B11" s="142"/>
      <c r="C11" s="142"/>
      <c r="D11" s="142"/>
      <c r="E11" s="142"/>
      <c r="F11" s="142"/>
      <c r="G11" s="142"/>
      <c r="H11" s="142"/>
    </row>
    <row r="12" spans="1:17" ht="48" customHeight="1" x14ac:dyDescent="0.2">
      <c r="A12" s="142" t="s">
        <v>10</v>
      </c>
      <c r="B12" s="142"/>
      <c r="C12" s="142"/>
      <c r="D12" s="142"/>
      <c r="E12" s="142"/>
      <c r="F12" s="142"/>
      <c r="G12" s="142"/>
      <c r="H12" s="142"/>
    </row>
    <row r="13" spans="1:17" x14ac:dyDescent="0.2">
      <c r="F13" s="85" t="s">
        <v>77</v>
      </c>
      <c r="H13" s="85" t="s">
        <v>78</v>
      </c>
    </row>
    <row r="14" spans="1:17" ht="16" thickBot="1" x14ac:dyDescent="0.25">
      <c r="A14" s="6" t="s">
        <v>13</v>
      </c>
      <c r="B14" s="7">
        <v>9700000</v>
      </c>
      <c r="C14" s="7"/>
      <c r="D14" s="4"/>
      <c r="E14" s="4"/>
      <c r="F14" s="4"/>
      <c r="G14" s="4"/>
      <c r="H14" s="4"/>
      <c r="I14" s="4"/>
      <c r="J14" s="4"/>
      <c r="K14" s="4"/>
    </row>
    <row r="15" spans="1:17" ht="33" thickBot="1" x14ac:dyDescent="0.3">
      <c r="A15" s="8" t="s">
        <v>14</v>
      </c>
      <c r="B15" s="7">
        <v>500000</v>
      </c>
      <c r="C15" s="7"/>
      <c r="D15" s="4"/>
      <c r="E15" s="4"/>
      <c r="F15" s="143" t="s">
        <v>15</v>
      </c>
      <c r="G15" s="144"/>
      <c r="H15" s="144"/>
      <c r="I15" s="144"/>
      <c r="J15" s="144"/>
      <c r="K15" s="145"/>
      <c r="L15" s="143" t="s">
        <v>16</v>
      </c>
      <c r="M15" s="144"/>
      <c r="N15" s="144"/>
      <c r="O15" s="144"/>
      <c r="P15" s="145"/>
    </row>
    <row r="16" spans="1:17" ht="29" customHeight="1" x14ac:dyDescent="0.2">
      <c r="A16" s="4"/>
      <c r="B16" s="4"/>
      <c r="C16" s="4"/>
      <c r="D16" s="4"/>
      <c r="E16" s="4"/>
      <c r="F16" s="32"/>
      <c r="G16" s="33"/>
      <c r="H16" s="33"/>
      <c r="I16" s="33"/>
      <c r="J16" s="140" t="s">
        <v>19</v>
      </c>
      <c r="K16" s="135" t="s">
        <v>20</v>
      </c>
      <c r="L16" s="32"/>
      <c r="M16" s="33"/>
      <c r="N16" s="33"/>
      <c r="O16" s="33"/>
      <c r="P16" s="135" t="s">
        <v>20</v>
      </c>
      <c r="Q16" s="44" t="s">
        <v>20</v>
      </c>
    </row>
    <row r="17" spans="1:17" s="2" customFormat="1" ht="15" customHeight="1" thickBot="1" x14ac:dyDescent="0.25">
      <c r="A17" s="9"/>
      <c r="B17" s="10" t="s">
        <v>21</v>
      </c>
      <c r="C17" s="10" t="s">
        <v>22</v>
      </c>
      <c r="D17" s="10" t="s">
        <v>23</v>
      </c>
      <c r="E17" s="10" t="s">
        <v>24</v>
      </c>
      <c r="F17" s="34" t="s">
        <v>25</v>
      </c>
      <c r="G17" s="10" t="s">
        <v>26</v>
      </c>
      <c r="H17" s="10" t="s">
        <v>27</v>
      </c>
      <c r="I17" s="10" t="s">
        <v>28</v>
      </c>
      <c r="J17" s="141"/>
      <c r="K17" s="136"/>
      <c r="L17" s="34" t="s">
        <v>25</v>
      </c>
      <c r="M17" s="10" t="s">
        <v>26</v>
      </c>
      <c r="N17" s="10" t="s">
        <v>27</v>
      </c>
      <c r="O17" s="10" t="s">
        <v>28</v>
      </c>
      <c r="P17" s="136"/>
      <c r="Q17" s="45" t="s">
        <v>29</v>
      </c>
    </row>
    <row r="18" spans="1:17" x14ac:dyDescent="0.2">
      <c r="A18" s="4">
        <v>1</v>
      </c>
      <c r="B18" s="20" t="s">
        <v>30</v>
      </c>
      <c r="C18" s="20" t="s">
        <v>31</v>
      </c>
      <c r="D18" s="11" t="s">
        <v>24</v>
      </c>
      <c r="E18" s="31" t="s">
        <v>32</v>
      </c>
      <c r="F18" s="35">
        <v>65062689</v>
      </c>
      <c r="G18" s="12"/>
      <c r="H18" s="12">
        <f>+F18</f>
        <v>65062689</v>
      </c>
      <c r="I18" s="25">
        <f t="shared" ref="I18:I41" si="0">+H18/$H$41</f>
        <v>0.20176918272310793</v>
      </c>
      <c r="J18" s="13">
        <f t="shared" ref="J18:J40" si="1">+I18*$J$41</f>
        <v>1957161.072414147</v>
      </c>
      <c r="K18" s="41">
        <f t="shared" ref="K18:K40" si="2">+I18*$K$41</f>
        <v>100884.59136155396</v>
      </c>
      <c r="L18" s="35">
        <v>65062689</v>
      </c>
      <c r="M18" s="12"/>
      <c r="N18" s="12">
        <f>+L18</f>
        <v>65062689</v>
      </c>
      <c r="O18" s="25">
        <f>+N18/$N$41</f>
        <v>0.20766835247395607</v>
      </c>
      <c r="P18" s="47">
        <f>+O18*$P$41</f>
        <v>103834.17623697803</v>
      </c>
      <c r="Q18" s="49">
        <f>P18-K18</f>
        <v>2949.5848754240724</v>
      </c>
    </row>
    <row r="19" spans="1:17" x14ac:dyDescent="0.2">
      <c r="A19" s="4">
        <v>2</v>
      </c>
      <c r="B19" s="20" t="s">
        <v>33</v>
      </c>
      <c r="C19" s="20" t="s">
        <v>31</v>
      </c>
      <c r="D19" s="11" t="s">
        <v>24</v>
      </c>
      <c r="E19" s="31" t="s">
        <v>34</v>
      </c>
      <c r="F19" s="35">
        <v>31793620</v>
      </c>
      <c r="G19" s="15"/>
      <c r="H19" s="12">
        <f t="shared" ref="H19:H28" si="3">+F19</f>
        <v>31793620</v>
      </c>
      <c r="I19" s="25">
        <f t="shared" si="0"/>
        <v>9.859679674796501E-2</v>
      </c>
      <c r="J19" s="13">
        <f t="shared" si="1"/>
        <v>956388.92845526058</v>
      </c>
      <c r="K19" s="41">
        <f t="shared" si="2"/>
        <v>49298.398373982505</v>
      </c>
      <c r="L19" s="35">
        <v>31793620</v>
      </c>
      <c r="M19" s="15"/>
      <c r="N19" s="12">
        <f t="shared" ref="N19:N20" si="4">+L19</f>
        <v>31793620</v>
      </c>
      <c r="O19" s="25">
        <f t="shared" ref="O19:O40" si="5">+N19/$N$41</f>
        <v>0.10147949287160601</v>
      </c>
      <c r="P19" s="47">
        <f t="shared" ref="P19:P40" si="6">+O19*$P$41</f>
        <v>50739.746435803005</v>
      </c>
      <c r="Q19" s="50">
        <f t="shared" ref="Q19:Q40" si="7">P19-K19</f>
        <v>1441.3480618204994</v>
      </c>
    </row>
    <row r="20" spans="1:17" x14ac:dyDescent="0.2">
      <c r="A20" s="4">
        <v>3</v>
      </c>
      <c r="B20" s="20" t="s">
        <v>35</v>
      </c>
      <c r="C20" s="20" t="s">
        <v>36</v>
      </c>
      <c r="D20" s="11" t="s">
        <v>24</v>
      </c>
      <c r="E20" s="31" t="s">
        <v>37</v>
      </c>
      <c r="F20" s="35">
        <v>22524970</v>
      </c>
      <c r="G20" s="15"/>
      <c r="H20" s="12">
        <f t="shared" si="3"/>
        <v>22524970</v>
      </c>
      <c r="I20" s="25">
        <f t="shared" si="0"/>
        <v>6.9853319277389914E-2</v>
      </c>
      <c r="J20" s="13">
        <f t="shared" si="1"/>
        <v>677577.19699068216</v>
      </c>
      <c r="K20" s="41">
        <f t="shared" si="2"/>
        <v>34926.65963869496</v>
      </c>
      <c r="L20" s="35">
        <v>22524970</v>
      </c>
      <c r="M20" s="15"/>
      <c r="N20" s="12">
        <f t="shared" si="4"/>
        <v>22524970</v>
      </c>
      <c r="O20" s="25">
        <f t="shared" si="5"/>
        <v>7.1895636059943452E-2</v>
      </c>
      <c r="P20" s="47">
        <f t="shared" si="6"/>
        <v>35947.818029971728</v>
      </c>
      <c r="Q20" s="50">
        <f t="shared" si="7"/>
        <v>1021.1583912767674</v>
      </c>
    </row>
    <row r="21" spans="1:17" x14ac:dyDescent="0.2">
      <c r="A21" s="4">
        <v>4</v>
      </c>
      <c r="B21" s="20" t="s">
        <v>38</v>
      </c>
      <c r="C21" s="20" t="s">
        <v>31</v>
      </c>
      <c r="D21" s="11" t="s">
        <v>24</v>
      </c>
      <c r="E21" s="31" t="s">
        <v>39</v>
      </c>
      <c r="F21" s="35">
        <v>55836534</v>
      </c>
      <c r="G21" s="15"/>
      <c r="H21" s="26">
        <f>+F21-G36</f>
        <v>48975087</v>
      </c>
      <c r="I21" s="25">
        <f t="shared" si="0"/>
        <v>0.15187910966580412</v>
      </c>
      <c r="J21" s="13">
        <f t="shared" si="1"/>
        <v>1473227.3637583</v>
      </c>
      <c r="K21" s="41">
        <f t="shared" si="2"/>
        <v>75939.554832902053</v>
      </c>
      <c r="L21" s="35">
        <v>55836534</v>
      </c>
      <c r="M21" s="15"/>
      <c r="N21" s="26">
        <f>+L21-M36</f>
        <v>48975087</v>
      </c>
      <c r="O21" s="25">
        <f t="shared" si="5"/>
        <v>0.15631963243263222</v>
      </c>
      <c r="P21" s="47">
        <f t="shared" si="6"/>
        <v>78159.816216316118</v>
      </c>
      <c r="Q21" s="50">
        <f t="shared" si="7"/>
        <v>2220.2613834140648</v>
      </c>
    </row>
    <row r="22" spans="1:17" x14ac:dyDescent="0.2">
      <c r="A22" s="4">
        <v>5</v>
      </c>
      <c r="B22" s="20" t="s">
        <v>40</v>
      </c>
      <c r="C22" s="20" t="s">
        <v>36</v>
      </c>
      <c r="D22" s="11" t="s">
        <v>24</v>
      </c>
      <c r="E22" s="31" t="s">
        <v>41</v>
      </c>
      <c r="F22" s="35">
        <v>32272548</v>
      </c>
      <c r="G22" s="15"/>
      <c r="H22" s="26">
        <f>+F22-G26</f>
        <v>31685023</v>
      </c>
      <c r="I22" s="25">
        <f t="shared" si="0"/>
        <v>9.826002112013657E-2</v>
      </c>
      <c r="J22" s="13">
        <f t="shared" si="1"/>
        <v>953122.20486532478</v>
      </c>
      <c r="K22" s="41">
        <f t="shared" si="2"/>
        <v>49130.010560068287</v>
      </c>
      <c r="L22" s="35">
        <v>32272548</v>
      </c>
      <c r="M22" s="15"/>
      <c r="N22" s="26">
        <f>+L22-M26</f>
        <v>31685023</v>
      </c>
      <c r="O22" s="25">
        <f t="shared" si="5"/>
        <v>0.10113287086104611</v>
      </c>
      <c r="P22" s="47">
        <f t="shared" si="6"/>
        <v>50566.435430523052</v>
      </c>
      <c r="Q22" s="50">
        <f t="shared" si="7"/>
        <v>1436.4248704547645</v>
      </c>
    </row>
    <row r="23" spans="1:17" x14ac:dyDescent="0.2">
      <c r="A23" s="4">
        <v>6</v>
      </c>
      <c r="B23" s="65" t="s">
        <v>42</v>
      </c>
      <c r="C23" s="65" t="s">
        <v>31</v>
      </c>
      <c r="D23" s="66" t="s">
        <v>43</v>
      </c>
      <c r="E23" s="67" t="s">
        <v>44</v>
      </c>
      <c r="F23" s="68"/>
      <c r="G23" s="69">
        <v>822860.99902461667</v>
      </c>
      <c r="H23" s="70">
        <f>G23</f>
        <v>822860.99902461667</v>
      </c>
      <c r="I23" s="71">
        <f t="shared" si="0"/>
        <v>2.5518156999000921E-3</v>
      </c>
      <c r="J23" s="72">
        <f t="shared" si="1"/>
        <v>24752.612289030894</v>
      </c>
      <c r="K23" s="73">
        <f t="shared" si="2"/>
        <v>1275.9078499500461</v>
      </c>
      <c r="L23" s="68"/>
      <c r="M23" s="69"/>
      <c r="N23" s="70">
        <f>M23</f>
        <v>0</v>
      </c>
      <c r="O23" s="71">
        <f t="shared" si="5"/>
        <v>0</v>
      </c>
      <c r="P23" s="74">
        <f t="shared" si="6"/>
        <v>0</v>
      </c>
      <c r="Q23" s="86">
        <f t="shared" si="7"/>
        <v>-1275.9078499500461</v>
      </c>
    </row>
    <row r="24" spans="1:17" x14ac:dyDescent="0.2">
      <c r="A24" s="4">
        <v>7</v>
      </c>
      <c r="B24" s="20" t="s">
        <v>45</v>
      </c>
      <c r="C24" s="20" t="s">
        <v>36</v>
      </c>
      <c r="D24" s="11" t="s">
        <v>24</v>
      </c>
      <c r="E24" s="31" t="s">
        <v>44</v>
      </c>
      <c r="F24" s="35">
        <v>29708771</v>
      </c>
      <c r="G24" s="15"/>
      <c r="H24" s="12">
        <f>+F24-G23</f>
        <v>28885910.000975382</v>
      </c>
      <c r="I24" s="25">
        <f t="shared" si="0"/>
        <v>8.9579550779250033E-2</v>
      </c>
      <c r="J24" s="13">
        <f t="shared" si="1"/>
        <v>868921.64255872532</v>
      </c>
      <c r="K24" s="41">
        <f t="shared" si="2"/>
        <v>44789.775389625014</v>
      </c>
      <c r="L24" s="35">
        <v>29708771</v>
      </c>
      <c r="M24" s="15"/>
      <c r="N24" s="12">
        <f>+L24-M23</f>
        <v>29708771</v>
      </c>
      <c r="O24" s="25">
        <f t="shared" si="5"/>
        <v>9.4825031403114074E-2</v>
      </c>
      <c r="P24" s="47">
        <f t="shared" si="6"/>
        <v>47412.515701557037</v>
      </c>
      <c r="Q24" s="50">
        <f t="shared" si="7"/>
        <v>2622.7403119320225</v>
      </c>
    </row>
    <row r="25" spans="1:17" x14ac:dyDescent="0.2">
      <c r="A25" s="4">
        <v>8</v>
      </c>
      <c r="B25" s="20" t="s">
        <v>46</v>
      </c>
      <c r="C25" s="20" t="s">
        <v>47</v>
      </c>
      <c r="D25" s="11" t="s">
        <v>48</v>
      </c>
      <c r="E25" s="31" t="s">
        <v>41</v>
      </c>
      <c r="F25" s="35">
        <v>345107</v>
      </c>
      <c r="G25" s="15"/>
      <c r="H25" s="12">
        <f t="shared" si="3"/>
        <v>345107</v>
      </c>
      <c r="I25" s="25">
        <f t="shared" si="0"/>
        <v>1.0702287042274508E-3</v>
      </c>
      <c r="J25" s="13">
        <f t="shared" si="1"/>
        <v>10381.218431006273</v>
      </c>
      <c r="K25" s="41">
        <f t="shared" si="2"/>
        <v>535.11435211372543</v>
      </c>
      <c r="L25" s="35">
        <v>345107</v>
      </c>
      <c r="M25" s="15"/>
      <c r="N25" s="12">
        <f t="shared" ref="N25" si="8">+L25</f>
        <v>345107</v>
      </c>
      <c r="O25" s="25">
        <f t="shared" si="5"/>
        <v>1.1015192150639448E-3</v>
      </c>
      <c r="P25" s="47">
        <f t="shared" si="6"/>
        <v>550.75960753197239</v>
      </c>
      <c r="Q25" s="50">
        <f t="shared" si="7"/>
        <v>15.645255418246961</v>
      </c>
    </row>
    <row r="26" spans="1:17" x14ac:dyDescent="0.2">
      <c r="A26" s="4">
        <v>9</v>
      </c>
      <c r="B26" s="20" t="s">
        <v>49</v>
      </c>
      <c r="C26" s="20" t="s">
        <v>36</v>
      </c>
      <c r="D26" s="11" t="s">
        <v>43</v>
      </c>
      <c r="E26" s="31" t="s">
        <v>41</v>
      </c>
      <c r="F26" s="36"/>
      <c r="G26" s="22">
        <v>587525</v>
      </c>
      <c r="H26" s="26">
        <f>+G26</f>
        <v>587525</v>
      </c>
      <c r="I26" s="28">
        <f t="shared" si="0"/>
        <v>1.8220033770721339E-3</v>
      </c>
      <c r="J26" s="29">
        <f t="shared" si="1"/>
        <v>17673.432757599698</v>
      </c>
      <c r="K26" s="41">
        <f t="shared" si="2"/>
        <v>911.00168853606692</v>
      </c>
      <c r="L26" s="36"/>
      <c r="M26" s="22">
        <v>587525</v>
      </c>
      <c r="N26" s="26">
        <f>+M26</f>
        <v>587525</v>
      </c>
      <c r="O26" s="25">
        <f t="shared" si="5"/>
        <v>1.8752736885384654E-3</v>
      </c>
      <c r="P26" s="47">
        <f t="shared" si="6"/>
        <v>937.63684426923271</v>
      </c>
      <c r="Q26" s="50">
        <f t="shared" si="7"/>
        <v>26.635155733165789</v>
      </c>
    </row>
    <row r="27" spans="1:17" x14ac:dyDescent="0.2">
      <c r="A27" s="4">
        <v>10</v>
      </c>
      <c r="B27" s="65" t="s">
        <v>50</v>
      </c>
      <c r="C27" s="65" t="s">
        <v>31</v>
      </c>
      <c r="D27" s="66" t="s">
        <v>43</v>
      </c>
      <c r="E27" s="67" t="s">
        <v>51</v>
      </c>
      <c r="F27" s="75"/>
      <c r="G27" s="76">
        <v>5581312</v>
      </c>
      <c r="H27" s="70">
        <f>+G27</f>
        <v>5581312</v>
      </c>
      <c r="I27" s="71">
        <f t="shared" si="0"/>
        <v>1.7308487830293564E-2</v>
      </c>
      <c r="J27" s="72">
        <f t="shared" si="1"/>
        <v>167892.33195384758</v>
      </c>
      <c r="K27" s="73">
        <f t="shared" si="2"/>
        <v>8654.2439151467825</v>
      </c>
      <c r="L27" s="75"/>
      <c r="M27" s="76"/>
      <c r="N27" s="70">
        <f>+M27</f>
        <v>0</v>
      </c>
      <c r="O27" s="71">
        <f t="shared" si="5"/>
        <v>0</v>
      </c>
      <c r="P27" s="74">
        <f t="shared" si="6"/>
        <v>0</v>
      </c>
      <c r="Q27" s="86">
        <f t="shared" si="7"/>
        <v>-8654.2439151467825</v>
      </c>
    </row>
    <row r="28" spans="1:17" x14ac:dyDescent="0.2">
      <c r="A28" s="4">
        <v>11</v>
      </c>
      <c r="B28" s="20" t="s">
        <v>52</v>
      </c>
      <c r="C28" s="20" t="s">
        <v>31</v>
      </c>
      <c r="D28" s="11" t="s">
        <v>24</v>
      </c>
      <c r="E28" s="31" t="s">
        <v>53</v>
      </c>
      <c r="F28" s="35">
        <v>1857161</v>
      </c>
      <c r="G28" s="15"/>
      <c r="H28" s="12">
        <f t="shared" si="3"/>
        <v>1857161</v>
      </c>
      <c r="I28" s="25">
        <f t="shared" si="0"/>
        <v>5.7593355410691651E-3</v>
      </c>
      <c r="J28" s="13">
        <f t="shared" si="1"/>
        <v>55865.554748370902</v>
      </c>
      <c r="K28" s="41">
        <f t="shared" si="2"/>
        <v>2879.6677705345824</v>
      </c>
      <c r="L28" s="35">
        <v>1857161</v>
      </c>
      <c r="M28" s="15"/>
      <c r="N28" s="12">
        <f t="shared" ref="N28" si="9">+L28</f>
        <v>1857161</v>
      </c>
      <c r="O28" s="25">
        <f t="shared" si="5"/>
        <v>5.9277224946679462E-3</v>
      </c>
      <c r="P28" s="47">
        <f t="shared" si="6"/>
        <v>2963.8612473339731</v>
      </c>
      <c r="Q28" s="50">
        <f t="shared" si="7"/>
        <v>84.193476799390737</v>
      </c>
    </row>
    <row r="29" spans="1:17" x14ac:dyDescent="0.2">
      <c r="A29" s="4">
        <v>12</v>
      </c>
      <c r="B29" s="65" t="s">
        <v>54</v>
      </c>
      <c r="C29" s="65" t="s">
        <v>31</v>
      </c>
      <c r="D29" s="66" t="s">
        <v>43</v>
      </c>
      <c r="E29" s="67" t="s">
        <v>55</v>
      </c>
      <c r="F29" s="75"/>
      <c r="G29" s="77">
        <v>134434.9086177061</v>
      </c>
      <c r="H29" s="70">
        <f>G29</f>
        <v>134434.9086177061</v>
      </c>
      <c r="I29" s="71">
        <f t="shared" si="0"/>
        <v>4.1690286795939617E-4</v>
      </c>
      <c r="J29" s="72">
        <f t="shared" si="1"/>
        <v>4043.9578192061426</v>
      </c>
      <c r="K29" s="73">
        <f t="shared" si="2"/>
        <v>208.45143397969809</v>
      </c>
      <c r="L29" s="75"/>
      <c r="M29" s="77"/>
      <c r="N29" s="70">
        <f>M29</f>
        <v>0</v>
      </c>
      <c r="O29" s="71">
        <f t="shared" si="5"/>
        <v>0</v>
      </c>
      <c r="P29" s="74">
        <f t="shared" si="6"/>
        <v>0</v>
      </c>
      <c r="Q29" s="86">
        <f t="shared" si="7"/>
        <v>-208.45143397969809</v>
      </c>
    </row>
    <row r="30" spans="1:17" x14ac:dyDescent="0.2">
      <c r="A30" s="4">
        <v>13</v>
      </c>
      <c r="B30" s="20" t="s">
        <v>56</v>
      </c>
      <c r="C30" s="20" t="s">
        <v>36</v>
      </c>
      <c r="D30" s="11" t="s">
        <v>24</v>
      </c>
      <c r="E30" s="31" t="s">
        <v>55</v>
      </c>
      <c r="F30" s="35">
        <v>14462303</v>
      </c>
      <c r="G30" s="15"/>
      <c r="H30" s="12">
        <f>+F30-G29</f>
        <v>14327868.091382293</v>
      </c>
      <c r="I30" s="25">
        <f t="shared" si="0"/>
        <v>4.4432873577707518E-2</v>
      </c>
      <c r="J30" s="13">
        <f t="shared" si="1"/>
        <v>430998.87370376295</v>
      </c>
      <c r="K30" s="41">
        <f t="shared" si="2"/>
        <v>22216.43678885376</v>
      </c>
      <c r="L30" s="35">
        <v>14462303</v>
      </c>
      <c r="M30" s="15"/>
      <c r="N30" s="12">
        <f>+L30-M29</f>
        <v>14462303</v>
      </c>
      <c r="O30" s="25">
        <f t="shared" si="5"/>
        <v>4.616105917462391E-2</v>
      </c>
      <c r="P30" s="47">
        <f t="shared" si="6"/>
        <v>23080.529587311954</v>
      </c>
      <c r="Q30" s="50">
        <f t="shared" si="7"/>
        <v>864.09279845819401</v>
      </c>
    </row>
    <row r="31" spans="1:17" x14ac:dyDescent="0.2">
      <c r="A31" s="4">
        <v>14</v>
      </c>
      <c r="B31" s="20" t="s">
        <v>57</v>
      </c>
      <c r="C31" s="20" t="s">
        <v>36</v>
      </c>
      <c r="D31" s="11" t="s">
        <v>58</v>
      </c>
      <c r="E31" s="31" t="s">
        <v>58</v>
      </c>
      <c r="F31" s="35">
        <v>2635509</v>
      </c>
      <c r="G31" s="22"/>
      <c r="H31" s="12">
        <f>+F31</f>
        <v>2635509</v>
      </c>
      <c r="I31" s="25">
        <f t="shared" si="0"/>
        <v>8.1731097371243819E-3</v>
      </c>
      <c r="J31" s="13">
        <f t="shared" si="1"/>
        <v>79279.164450106502</v>
      </c>
      <c r="K31" s="41">
        <f t="shared" si="2"/>
        <v>4086.5548685621911</v>
      </c>
      <c r="L31" s="35">
        <v>2635509</v>
      </c>
      <c r="M31" s="22"/>
      <c r="N31" s="12">
        <f>+L31</f>
        <v>2635509</v>
      </c>
      <c r="O31" s="25">
        <f t="shared" si="5"/>
        <v>8.4120687351284164E-3</v>
      </c>
      <c r="P31" s="47">
        <f t="shared" si="6"/>
        <v>4206.034367564208</v>
      </c>
      <c r="Q31" s="50">
        <f t="shared" si="7"/>
        <v>119.47949900201684</v>
      </c>
    </row>
    <row r="32" spans="1:17" x14ac:dyDescent="0.2">
      <c r="A32" s="4">
        <v>15</v>
      </c>
      <c r="B32" s="20" t="s">
        <v>59</v>
      </c>
      <c r="C32" s="20" t="s">
        <v>36</v>
      </c>
      <c r="D32" s="11" t="s">
        <v>58</v>
      </c>
      <c r="E32" s="31" t="s">
        <v>58</v>
      </c>
      <c r="F32" s="35">
        <v>1824872</v>
      </c>
      <c r="G32" s="22"/>
      <c r="H32" s="12">
        <f>+F32</f>
        <v>1824872</v>
      </c>
      <c r="I32" s="25">
        <f t="shared" si="0"/>
        <v>5.6592024964459029E-3</v>
      </c>
      <c r="J32" s="13">
        <f t="shared" si="1"/>
        <v>54894.264215525262</v>
      </c>
      <c r="K32" s="41">
        <f t="shared" si="2"/>
        <v>2829.6012482229517</v>
      </c>
      <c r="L32" s="35">
        <v>1824872</v>
      </c>
      <c r="M32" s="22"/>
      <c r="N32" s="12">
        <f>+L32</f>
        <v>1824872</v>
      </c>
      <c r="O32" s="25">
        <f t="shared" si="5"/>
        <v>5.8246618383057175E-3</v>
      </c>
      <c r="P32" s="47">
        <f t="shared" si="6"/>
        <v>2912.3309191528588</v>
      </c>
      <c r="Q32" s="50">
        <f t="shared" si="7"/>
        <v>82.729670929907115</v>
      </c>
    </row>
    <row r="33" spans="1:17" x14ac:dyDescent="0.2">
      <c r="A33" s="4">
        <v>16</v>
      </c>
      <c r="B33" s="20" t="s">
        <v>60</v>
      </c>
      <c r="C33" s="20" t="s">
        <v>36</v>
      </c>
      <c r="D33" s="11" t="s">
        <v>43</v>
      </c>
      <c r="E33" s="31" t="s">
        <v>61</v>
      </c>
      <c r="F33" s="36"/>
      <c r="G33" s="22">
        <v>2054390</v>
      </c>
      <c r="H33" s="12">
        <f>+G33</f>
        <v>2054390</v>
      </c>
      <c r="I33" s="25">
        <f t="shared" si="0"/>
        <v>6.3709723293872119E-3</v>
      </c>
      <c r="J33" s="13">
        <f t="shared" si="1"/>
        <v>61798.431595055954</v>
      </c>
      <c r="K33" s="41">
        <f t="shared" si="2"/>
        <v>3185.486164693606</v>
      </c>
      <c r="L33" s="36"/>
      <c r="M33" s="22">
        <v>2054390</v>
      </c>
      <c r="N33" s="12">
        <f>+M33</f>
        <v>2054390</v>
      </c>
      <c r="O33" s="25">
        <f t="shared" si="5"/>
        <v>6.5572418416178684E-3</v>
      </c>
      <c r="P33" s="47">
        <f t="shared" si="6"/>
        <v>3278.620920808934</v>
      </c>
      <c r="Q33" s="50">
        <f t="shared" si="7"/>
        <v>93.134756115327946</v>
      </c>
    </row>
    <row r="34" spans="1:17" x14ac:dyDescent="0.2">
      <c r="A34" s="4">
        <v>17</v>
      </c>
      <c r="B34" s="20" t="s">
        <v>62</v>
      </c>
      <c r="C34" s="20" t="s">
        <v>31</v>
      </c>
      <c r="D34" s="11" t="s">
        <v>43</v>
      </c>
      <c r="E34" s="31" t="s">
        <v>61</v>
      </c>
      <c r="F34" s="35"/>
      <c r="G34" s="15">
        <v>3039344</v>
      </c>
      <c r="H34" s="12">
        <f>+G34</f>
        <v>3039344</v>
      </c>
      <c r="I34" s="25">
        <f t="shared" si="0"/>
        <v>9.4254628008747336E-3</v>
      </c>
      <c r="J34" s="13">
        <f t="shared" si="1"/>
        <v>91426.989168484914</v>
      </c>
      <c r="K34" s="41">
        <f t="shared" si="2"/>
        <v>4712.7314004373666</v>
      </c>
      <c r="L34" s="35"/>
      <c r="M34" s="15">
        <v>3039344</v>
      </c>
      <c r="N34" s="12">
        <f>+M34</f>
        <v>3039344</v>
      </c>
      <c r="O34" s="25">
        <f t="shared" si="5"/>
        <v>9.7010371194710919E-3</v>
      </c>
      <c r="P34" s="47">
        <f t="shared" si="6"/>
        <v>4850.5185597355458</v>
      </c>
      <c r="Q34" s="50">
        <f t="shared" si="7"/>
        <v>137.78715929817918</v>
      </c>
    </row>
    <row r="35" spans="1:17" x14ac:dyDescent="0.2">
      <c r="A35" s="4">
        <v>18</v>
      </c>
      <c r="B35" s="20" t="s">
        <v>63</v>
      </c>
      <c r="C35" s="20" t="s">
        <v>31</v>
      </c>
      <c r="D35" s="11" t="s">
        <v>24</v>
      </c>
      <c r="E35" s="31" t="s">
        <v>64</v>
      </c>
      <c r="F35" s="35">
        <v>4863705</v>
      </c>
      <c r="G35" s="11"/>
      <c r="H35" s="12">
        <f>+F35</f>
        <v>4863705</v>
      </c>
      <c r="I35" s="25">
        <f t="shared" si="0"/>
        <v>1.5083080609476402E-2</v>
      </c>
      <c r="J35" s="13">
        <f t="shared" si="1"/>
        <v>146305.88191192111</v>
      </c>
      <c r="K35" s="41">
        <f t="shared" si="2"/>
        <v>7541.5403047382015</v>
      </c>
      <c r="L35" s="35">
        <v>4863705</v>
      </c>
      <c r="M35" s="11"/>
      <c r="N35" s="12">
        <f>+L35</f>
        <v>4863705</v>
      </c>
      <c r="O35" s="25">
        <f t="shared" si="5"/>
        <v>1.5524067938067277E-2</v>
      </c>
      <c r="P35" s="47">
        <f t="shared" si="6"/>
        <v>7762.0339690336386</v>
      </c>
      <c r="Q35" s="50">
        <f t="shared" si="7"/>
        <v>220.49366429543716</v>
      </c>
    </row>
    <row r="36" spans="1:17" x14ac:dyDescent="0.2">
      <c r="A36" s="4">
        <v>19</v>
      </c>
      <c r="B36" s="20" t="s">
        <v>65</v>
      </c>
      <c r="C36" s="20" t="s">
        <v>31</v>
      </c>
      <c r="D36" s="11" t="s">
        <v>43</v>
      </c>
      <c r="E36" s="31" t="s">
        <v>39</v>
      </c>
      <c r="F36" s="36"/>
      <c r="G36" s="12">
        <v>6861447</v>
      </c>
      <c r="H36" s="12">
        <f>+G36</f>
        <v>6861447</v>
      </c>
      <c r="I36" s="25">
        <f t="shared" si="0"/>
        <v>2.1278378972131334E-2</v>
      </c>
      <c r="J36" s="13">
        <f t="shared" si="1"/>
        <v>206400.27602967393</v>
      </c>
      <c r="K36" s="41">
        <f t="shared" si="2"/>
        <v>10639.189486065667</v>
      </c>
      <c r="L36" s="36"/>
      <c r="M36" s="12">
        <v>6861447</v>
      </c>
      <c r="N36" s="12">
        <f>+M36</f>
        <v>6861447</v>
      </c>
      <c r="O36" s="25">
        <f t="shared" si="5"/>
        <v>2.1900499594742672E-2</v>
      </c>
      <c r="P36" s="47">
        <f t="shared" si="6"/>
        <v>10950.249797371336</v>
      </c>
      <c r="Q36" s="50">
        <f t="shared" si="7"/>
        <v>311.06031130566953</v>
      </c>
    </row>
    <row r="37" spans="1:17" x14ac:dyDescent="0.2">
      <c r="A37" s="4">
        <v>20</v>
      </c>
      <c r="B37" s="20" t="s">
        <v>66</v>
      </c>
      <c r="C37" s="20" t="s">
        <v>31</v>
      </c>
      <c r="D37" s="11" t="s">
        <v>24</v>
      </c>
      <c r="E37" s="31" t="s">
        <v>67</v>
      </c>
      <c r="F37" s="37">
        <v>5276235</v>
      </c>
      <c r="G37" s="20"/>
      <c r="H37" s="12">
        <f>+F37</f>
        <v>5276235</v>
      </c>
      <c r="I37" s="25">
        <f t="shared" si="0"/>
        <v>1.6362398175781782E-2</v>
      </c>
      <c r="J37" s="13">
        <f t="shared" si="1"/>
        <v>158715.26230508328</v>
      </c>
      <c r="K37" s="41">
        <f t="shared" si="2"/>
        <v>8181.199087890891</v>
      </c>
      <c r="L37" s="37">
        <v>5276235</v>
      </c>
      <c r="M37" s="20"/>
      <c r="N37" s="12">
        <f>+L37</f>
        <v>5276235</v>
      </c>
      <c r="O37" s="25">
        <f t="shared" si="5"/>
        <v>1.6840789192027149E-2</v>
      </c>
      <c r="P37" s="47">
        <f t="shared" si="6"/>
        <v>8420.3945960135752</v>
      </c>
      <c r="Q37" s="50">
        <f t="shared" si="7"/>
        <v>239.19550812268426</v>
      </c>
    </row>
    <row r="38" spans="1:17" x14ac:dyDescent="0.2">
      <c r="A38" s="4">
        <v>21</v>
      </c>
      <c r="B38" s="20" t="s">
        <v>68</v>
      </c>
      <c r="C38" s="20" t="s">
        <v>31</v>
      </c>
      <c r="D38" s="11" t="s">
        <v>43</v>
      </c>
      <c r="E38" s="31" t="s">
        <v>61</v>
      </c>
      <c r="F38" s="36"/>
      <c r="G38" s="22">
        <v>199441</v>
      </c>
      <c r="H38" s="12">
        <f>+G38</f>
        <v>199441</v>
      </c>
      <c r="I38" s="25">
        <f t="shared" si="0"/>
        <v>6.1849653295884173E-4</v>
      </c>
      <c r="J38" s="13">
        <f t="shared" si="1"/>
        <v>5999.4163697007643</v>
      </c>
      <c r="K38" s="41">
        <f t="shared" si="2"/>
        <v>309.24826647942086</v>
      </c>
      <c r="L38" s="36"/>
      <c r="M38" s="22">
        <v>199441</v>
      </c>
      <c r="N38" s="12">
        <f>+M38</f>
        <v>199441</v>
      </c>
      <c r="O38" s="25">
        <f t="shared" si="5"/>
        <v>6.3657965144598111E-4</v>
      </c>
      <c r="P38" s="47">
        <f t="shared" si="6"/>
        <v>318.28982572299054</v>
      </c>
      <c r="Q38" s="50">
        <f t="shared" si="7"/>
        <v>9.0415592435696794</v>
      </c>
    </row>
    <row r="39" spans="1:17" x14ac:dyDescent="0.2">
      <c r="A39" s="4">
        <v>22</v>
      </c>
      <c r="B39" s="20" t="s">
        <v>69</v>
      </c>
      <c r="C39" s="20" t="s">
        <v>36</v>
      </c>
      <c r="D39" s="11" t="s">
        <v>24</v>
      </c>
      <c r="E39" s="31" t="s">
        <v>61</v>
      </c>
      <c r="F39" s="37">
        <v>44836911</v>
      </c>
      <c r="G39" s="11"/>
      <c r="H39" s="12">
        <f>+F39-G38-G34-G33</f>
        <v>39543736</v>
      </c>
      <c r="I39" s="25">
        <f t="shared" si="0"/>
        <v>0.1226310719272353</v>
      </c>
      <c r="J39" s="13">
        <f t="shared" si="1"/>
        <v>1189521.3976941823</v>
      </c>
      <c r="K39" s="41">
        <f t="shared" si="2"/>
        <v>61315.535963617651</v>
      </c>
      <c r="L39" s="37">
        <v>44836911</v>
      </c>
      <c r="M39" s="11"/>
      <c r="N39" s="12">
        <f>+L39-M38-M34-M33</f>
        <v>39543736</v>
      </c>
      <c r="O39" s="25">
        <f t="shared" si="5"/>
        <v>0.12621646341400161</v>
      </c>
      <c r="P39" s="47">
        <f t="shared" si="6"/>
        <v>63108.231707000807</v>
      </c>
      <c r="Q39" s="50">
        <f t="shared" si="7"/>
        <v>1792.6957433831558</v>
      </c>
    </row>
    <row r="40" spans="1:17" ht="16" thickBot="1" x14ac:dyDescent="0.25">
      <c r="A40" s="4">
        <v>23</v>
      </c>
      <c r="B40" s="65" t="s">
        <v>70</v>
      </c>
      <c r="C40" s="65" t="s">
        <v>31</v>
      </c>
      <c r="D40" s="66" t="s">
        <v>24</v>
      </c>
      <c r="E40" s="67" t="s">
        <v>71</v>
      </c>
      <c r="F40" s="78">
        <v>9160048</v>
      </c>
      <c r="G40" s="79"/>
      <c r="H40" s="80">
        <f>+F40-G27</f>
        <v>3578736</v>
      </c>
      <c r="I40" s="81">
        <f t="shared" si="0"/>
        <v>1.1098198506701197E-2</v>
      </c>
      <c r="J40" s="82">
        <f t="shared" si="1"/>
        <v>107652.5255150016</v>
      </c>
      <c r="K40" s="83">
        <f t="shared" si="2"/>
        <v>5549.0992533505987</v>
      </c>
      <c r="L40" s="78"/>
      <c r="M40" s="79"/>
      <c r="N40" s="80">
        <f>+L40-M27</f>
        <v>0</v>
      </c>
      <c r="O40" s="81">
        <f t="shared" si="5"/>
        <v>0</v>
      </c>
      <c r="P40" s="84">
        <f t="shared" si="6"/>
        <v>0</v>
      </c>
      <c r="Q40" s="87">
        <f t="shared" si="7"/>
        <v>-5549.0992533505987</v>
      </c>
    </row>
    <row r="41" spans="1:17" ht="17" thickTop="1" thickBot="1" x14ac:dyDescent="0.25">
      <c r="B41" s="4"/>
      <c r="C41" s="4"/>
      <c r="D41" s="4"/>
      <c r="E41" s="4"/>
      <c r="F41" s="38">
        <f>SUM(F18:F40)</f>
        <v>322460983</v>
      </c>
      <c r="G41" s="39"/>
      <c r="H41" s="39">
        <f>SUM(H18:H40)</f>
        <v>322460983</v>
      </c>
      <c r="I41" s="40">
        <f t="shared" si="0"/>
        <v>1</v>
      </c>
      <c r="J41" s="42">
        <f>+I41*$B$14</f>
        <v>9700000</v>
      </c>
      <c r="K41" s="43">
        <f>+I41*$B$15</f>
        <v>500000</v>
      </c>
      <c r="L41" s="38">
        <f>SUM(L18:L40)</f>
        <v>313300935</v>
      </c>
      <c r="M41" s="39"/>
      <c r="N41" s="39">
        <f>SUM(N18:N40)</f>
        <v>313300935</v>
      </c>
      <c r="O41" s="40">
        <f>+N41/$L$41</f>
        <v>1</v>
      </c>
      <c r="P41" s="48">
        <f>+O41*$B$15</f>
        <v>500000</v>
      </c>
      <c r="Q41" s="46">
        <f>SUM(Q18:Q40)</f>
        <v>1.0004441719502211E-11</v>
      </c>
    </row>
    <row r="42" spans="1:17" x14ac:dyDescent="0.2">
      <c r="G42" s="23"/>
    </row>
    <row r="43" spans="1:17" x14ac:dyDescent="0.2">
      <c r="G43" s="23"/>
    </row>
    <row r="44" spans="1:17" x14ac:dyDescent="0.2">
      <c r="G44" s="24"/>
    </row>
    <row r="45" spans="1:17" x14ac:dyDescent="0.2">
      <c r="G45" s="23"/>
    </row>
    <row r="50" spans="8:8" x14ac:dyDescent="0.2">
      <c r="H50" s="30"/>
    </row>
    <row r="51" spans="8:8" x14ac:dyDescent="0.2">
      <c r="H51" s="23"/>
    </row>
  </sheetData>
  <mergeCells count="14">
    <mergeCell ref="A9:H9"/>
    <mergeCell ref="A4:H4"/>
    <mergeCell ref="A5:H5"/>
    <mergeCell ref="A6:H6"/>
    <mergeCell ref="A7:H7"/>
    <mergeCell ref="A8:H8"/>
    <mergeCell ref="P16:P17"/>
    <mergeCell ref="F15:K15"/>
    <mergeCell ref="L15:P15"/>
    <mergeCell ref="A10:H10"/>
    <mergeCell ref="A11:H11"/>
    <mergeCell ref="A12:H12"/>
    <mergeCell ref="J16:J17"/>
    <mergeCell ref="K16:K17"/>
  </mergeCells>
  <pageMargins left="0.7" right="0.7" top="0.75" bottom="0.75" header="0.3" footer="0.3"/>
  <pageSetup paperSize="5" scale="85" orientation="landscape" r:id="rId1"/>
  <headerFooter>
    <oddFooter>&amp;C&amp;P of &amp;N</oddFooter>
  </headerFooter>
  <rowBreaks count="1" manualBreakCount="1">
    <brk id="1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zoomScaleNormal="100" workbookViewId="0">
      <selection activeCell="E50" sqref="E50"/>
    </sheetView>
  </sheetViews>
  <sheetFormatPr baseColWidth="10" defaultColWidth="8.83203125" defaultRowHeight="15" x14ac:dyDescent="0.2"/>
  <cols>
    <col min="1" max="1" width="20.5" customWidth="1"/>
    <col min="2" max="2" width="34.83203125" bestFit="1" customWidth="1"/>
    <col min="3" max="3" width="14.83203125" bestFit="1" customWidth="1"/>
    <col min="4" max="4" width="15.5" customWidth="1"/>
    <col min="5" max="5" width="32.83203125" customWidth="1"/>
    <col min="6" max="6" width="16.83203125" customWidth="1"/>
    <col min="7" max="7" width="14.6640625" bestFit="1" customWidth="1"/>
    <col min="8" max="8" width="22" customWidth="1"/>
    <col min="9" max="9" width="12.5" customWidth="1"/>
    <col min="10" max="10" width="13.5" bestFit="1" customWidth="1"/>
    <col min="11" max="11" width="16" bestFit="1" customWidth="1"/>
    <col min="12" max="12" width="12.5" bestFit="1" customWidth="1"/>
    <col min="14" max="14" width="5.5" bestFit="1" customWidth="1"/>
    <col min="15" max="15" width="30.5" bestFit="1" customWidth="1"/>
    <col min="16" max="16" width="15" bestFit="1" customWidth="1"/>
  </cols>
  <sheetData>
    <row r="1" spans="1:11" ht="16" x14ac:dyDescent="0.2">
      <c r="A1" s="5" t="s">
        <v>0</v>
      </c>
      <c r="B1" s="4"/>
      <c r="C1" s="4"/>
      <c r="D1" s="4"/>
    </row>
    <row r="2" spans="1:11" x14ac:dyDescent="0.2">
      <c r="A2" s="1"/>
    </row>
    <row r="3" spans="1:11" ht="26.5" customHeight="1" x14ac:dyDescent="0.2">
      <c r="A3" s="3" t="s">
        <v>1</v>
      </c>
    </row>
    <row r="4" spans="1:11" ht="81" customHeight="1" x14ac:dyDescent="0.2">
      <c r="A4" s="142" t="s">
        <v>2</v>
      </c>
      <c r="B4" s="142"/>
      <c r="C4" s="142"/>
      <c r="D4" s="142"/>
      <c r="E4" s="142"/>
      <c r="F4" s="142"/>
      <c r="G4" s="142"/>
      <c r="H4" s="142"/>
    </row>
    <row r="5" spans="1:11" ht="31.75" customHeight="1" x14ac:dyDescent="0.2">
      <c r="A5" s="146" t="s">
        <v>3</v>
      </c>
      <c r="B5" s="146"/>
      <c r="C5" s="146"/>
      <c r="D5" s="146"/>
      <c r="E5" s="146"/>
      <c r="F5" s="146"/>
      <c r="G5" s="146"/>
      <c r="H5" s="146"/>
    </row>
    <row r="6" spans="1:11" ht="40.25" customHeight="1" x14ac:dyDescent="0.2">
      <c r="A6" s="147" t="s">
        <v>4</v>
      </c>
      <c r="B6" s="147"/>
      <c r="C6" s="147"/>
      <c r="D6" s="147"/>
      <c r="E6" s="147"/>
      <c r="F6" s="147"/>
      <c r="G6" s="147"/>
      <c r="H6" s="147"/>
    </row>
    <row r="7" spans="1:11" ht="48" customHeight="1" x14ac:dyDescent="0.2">
      <c r="A7" s="142" t="s">
        <v>5</v>
      </c>
      <c r="B7" s="142"/>
      <c r="C7" s="142"/>
      <c r="D7" s="142"/>
      <c r="E7" s="142"/>
      <c r="F7" s="142"/>
      <c r="G7" s="142"/>
      <c r="H7" s="142"/>
    </row>
    <row r="8" spans="1:11" ht="32.5" customHeight="1" x14ac:dyDescent="0.2">
      <c r="A8" s="142" t="s">
        <v>6</v>
      </c>
      <c r="B8" s="142"/>
      <c r="C8" s="142"/>
      <c r="D8" s="142"/>
      <c r="E8" s="142"/>
      <c r="F8" s="142"/>
      <c r="G8" s="142"/>
      <c r="H8" s="142"/>
    </row>
    <row r="9" spans="1:11" ht="64.25" customHeight="1" x14ac:dyDescent="0.2">
      <c r="A9" s="142" t="s">
        <v>7</v>
      </c>
      <c r="B9" s="142"/>
      <c r="C9" s="142"/>
      <c r="D9" s="142"/>
      <c r="E9" s="142"/>
      <c r="F9" s="142"/>
      <c r="G9" s="142"/>
      <c r="H9" s="142"/>
    </row>
    <row r="10" spans="1:11" ht="63" customHeight="1" x14ac:dyDescent="0.2">
      <c r="A10" s="142" t="s">
        <v>8</v>
      </c>
      <c r="B10" s="142"/>
      <c r="C10" s="142"/>
      <c r="D10" s="142"/>
      <c r="E10" s="142"/>
      <c r="F10" s="142"/>
      <c r="G10" s="142"/>
      <c r="H10" s="142"/>
    </row>
    <row r="11" spans="1:11" ht="46.25" customHeight="1" x14ac:dyDescent="0.2">
      <c r="A11" s="142" t="s">
        <v>9</v>
      </c>
      <c r="B11" s="142"/>
      <c r="C11" s="142"/>
      <c r="D11" s="142"/>
      <c r="E11" s="142"/>
      <c r="F11" s="142"/>
      <c r="G11" s="142"/>
      <c r="H11" s="142"/>
    </row>
    <row r="12" spans="1:11" ht="48" customHeight="1" x14ac:dyDescent="0.2">
      <c r="A12" s="142" t="s">
        <v>10</v>
      </c>
      <c r="B12" s="142"/>
      <c r="C12" s="142"/>
      <c r="D12" s="142"/>
      <c r="E12" s="142"/>
      <c r="F12" s="142"/>
      <c r="G12" s="142"/>
      <c r="H12" s="142"/>
    </row>
    <row r="14" spans="1:11" x14ac:dyDescent="0.2">
      <c r="A14" s="6" t="s">
        <v>13</v>
      </c>
      <c r="B14" s="7">
        <v>9700000</v>
      </c>
      <c r="C14" s="7"/>
      <c r="D14" s="4"/>
      <c r="E14" s="4"/>
      <c r="F14" s="4"/>
      <c r="G14" s="4"/>
      <c r="H14" s="4"/>
      <c r="I14" s="4"/>
      <c r="J14" s="4"/>
      <c r="K14" s="4"/>
    </row>
    <row r="15" spans="1:11" ht="31" x14ac:dyDescent="0.2">
      <c r="A15" s="8" t="s">
        <v>14</v>
      </c>
      <c r="B15" s="7">
        <v>500000</v>
      </c>
      <c r="C15" s="7"/>
      <c r="D15" s="4"/>
      <c r="E15" s="21" t="s">
        <v>79</v>
      </c>
      <c r="F15" s="21"/>
      <c r="G15" s="21"/>
      <c r="H15" s="21"/>
      <c r="I15" s="21"/>
      <c r="J15" s="21"/>
      <c r="K15" s="4"/>
    </row>
    <row r="16" spans="1:11" ht="29" customHeight="1" x14ac:dyDescent="0.2">
      <c r="A16" s="4"/>
      <c r="B16" s="4"/>
      <c r="C16" s="4"/>
      <c r="D16" s="4"/>
      <c r="E16" s="4"/>
      <c r="F16" s="4"/>
      <c r="G16" s="4"/>
      <c r="H16" s="4"/>
      <c r="I16" s="4"/>
      <c r="J16" s="141" t="s">
        <v>19</v>
      </c>
      <c r="K16" s="141" t="s">
        <v>20</v>
      </c>
    </row>
    <row r="17" spans="1:14" s="2" customFormat="1" x14ac:dyDescent="0.2">
      <c r="A17" s="9"/>
      <c r="B17" s="10" t="s">
        <v>21</v>
      </c>
      <c r="C17" s="10" t="s">
        <v>22</v>
      </c>
      <c r="D17" s="10" t="s">
        <v>23</v>
      </c>
      <c r="E17" s="10" t="s">
        <v>24</v>
      </c>
      <c r="F17" s="10" t="s">
        <v>25</v>
      </c>
      <c r="G17" s="10" t="s">
        <v>26</v>
      </c>
      <c r="H17" s="10" t="s">
        <v>27</v>
      </c>
      <c r="I17" s="10" t="s">
        <v>28</v>
      </c>
      <c r="J17" s="141"/>
      <c r="K17" s="141"/>
      <c r="N17"/>
    </row>
    <row r="18" spans="1:14" x14ac:dyDescent="0.2">
      <c r="A18" s="4">
        <v>1</v>
      </c>
      <c r="B18" s="20" t="s">
        <v>30</v>
      </c>
      <c r="C18" s="20" t="s">
        <v>31</v>
      </c>
      <c r="D18" s="11" t="s">
        <v>24</v>
      </c>
      <c r="E18" s="11" t="s">
        <v>32</v>
      </c>
      <c r="F18" s="22">
        <v>65062689</v>
      </c>
      <c r="G18" s="12"/>
      <c r="H18" s="12">
        <f>+F18</f>
        <v>65062689</v>
      </c>
      <c r="I18" s="25">
        <f t="shared" ref="I18:I41" si="0">+H18/$H$41</f>
        <v>0.20176918272310793</v>
      </c>
      <c r="J18" s="13">
        <f t="shared" ref="J18:J40" si="1">+I18*$J$41</f>
        <v>1957161.072414147</v>
      </c>
      <c r="K18" s="14">
        <f t="shared" ref="K18:K40" si="2">+I18*$K$41</f>
        <v>100884.59136155396</v>
      </c>
    </row>
    <row r="19" spans="1:14" x14ac:dyDescent="0.2">
      <c r="A19" s="4">
        <v>2</v>
      </c>
      <c r="B19" s="20" t="s">
        <v>33</v>
      </c>
      <c r="C19" s="20" t="s">
        <v>31</v>
      </c>
      <c r="D19" s="11" t="s">
        <v>24</v>
      </c>
      <c r="E19" s="11" t="s">
        <v>34</v>
      </c>
      <c r="F19" s="22">
        <v>31793620</v>
      </c>
      <c r="G19" s="15"/>
      <c r="H19" s="12">
        <f t="shared" ref="H19:H28" si="3">+F19</f>
        <v>31793620</v>
      </c>
      <c r="I19" s="25">
        <f t="shared" si="0"/>
        <v>9.859679674796501E-2</v>
      </c>
      <c r="J19" s="13">
        <f t="shared" si="1"/>
        <v>956388.92845526058</v>
      </c>
      <c r="K19" s="14">
        <f t="shared" si="2"/>
        <v>49298.398373982505</v>
      </c>
    </row>
    <row r="20" spans="1:14" x14ac:dyDescent="0.2">
      <c r="A20" s="4">
        <v>3</v>
      </c>
      <c r="B20" s="20" t="s">
        <v>35</v>
      </c>
      <c r="C20" s="20" t="s">
        <v>36</v>
      </c>
      <c r="D20" s="11" t="s">
        <v>24</v>
      </c>
      <c r="E20" s="11" t="s">
        <v>37</v>
      </c>
      <c r="F20" s="22">
        <v>22524970</v>
      </c>
      <c r="G20" s="15"/>
      <c r="H20" s="12">
        <f t="shared" si="3"/>
        <v>22524970</v>
      </c>
      <c r="I20" s="25">
        <f t="shared" si="0"/>
        <v>6.9853319277389914E-2</v>
      </c>
      <c r="J20" s="13">
        <f t="shared" si="1"/>
        <v>677577.19699068216</v>
      </c>
      <c r="K20" s="14">
        <f t="shared" si="2"/>
        <v>34926.65963869496</v>
      </c>
    </row>
    <row r="21" spans="1:14" x14ac:dyDescent="0.2">
      <c r="A21" s="4">
        <v>4</v>
      </c>
      <c r="B21" s="20" t="s">
        <v>38</v>
      </c>
      <c r="C21" s="20" t="s">
        <v>31</v>
      </c>
      <c r="D21" s="11" t="s">
        <v>24</v>
      </c>
      <c r="E21" s="11" t="s">
        <v>39</v>
      </c>
      <c r="F21" s="22">
        <v>55836534</v>
      </c>
      <c r="G21" s="15"/>
      <c r="H21" s="26">
        <f>+F21-G36</f>
        <v>48975087</v>
      </c>
      <c r="I21" s="25">
        <f t="shared" si="0"/>
        <v>0.15187910966580412</v>
      </c>
      <c r="J21" s="13">
        <f t="shared" si="1"/>
        <v>1473227.3637583</v>
      </c>
      <c r="K21" s="14">
        <f t="shared" si="2"/>
        <v>75939.554832902053</v>
      </c>
    </row>
    <row r="22" spans="1:14" x14ac:dyDescent="0.2">
      <c r="A22" s="4">
        <v>5</v>
      </c>
      <c r="B22" s="20" t="s">
        <v>40</v>
      </c>
      <c r="C22" s="20" t="s">
        <v>36</v>
      </c>
      <c r="D22" s="11" t="s">
        <v>24</v>
      </c>
      <c r="E22" s="11" t="s">
        <v>41</v>
      </c>
      <c r="F22" s="22">
        <v>32272548</v>
      </c>
      <c r="G22" s="15"/>
      <c r="H22" s="26">
        <f>+F22-G26</f>
        <v>31685023</v>
      </c>
      <c r="I22" s="25">
        <f t="shared" si="0"/>
        <v>9.826002112013657E-2</v>
      </c>
      <c r="J22" s="13">
        <f t="shared" si="1"/>
        <v>953122.20486532478</v>
      </c>
      <c r="K22" s="14">
        <f t="shared" si="2"/>
        <v>49130.010560068287</v>
      </c>
    </row>
    <row r="23" spans="1:14" x14ac:dyDescent="0.2">
      <c r="A23" s="4">
        <v>6</v>
      </c>
      <c r="B23" s="20" t="s">
        <v>42</v>
      </c>
      <c r="C23" s="20" t="s">
        <v>31</v>
      </c>
      <c r="D23" s="11" t="s">
        <v>43</v>
      </c>
      <c r="E23" s="11" t="s">
        <v>44</v>
      </c>
      <c r="G23" s="27">
        <v>822860.99902461667</v>
      </c>
      <c r="H23" s="26">
        <f>G23</f>
        <v>822860.99902461667</v>
      </c>
      <c r="I23" s="25">
        <f t="shared" si="0"/>
        <v>2.5518156999000921E-3</v>
      </c>
      <c r="J23" s="13">
        <f t="shared" si="1"/>
        <v>24752.612289030894</v>
      </c>
      <c r="K23" s="14">
        <f t="shared" si="2"/>
        <v>1275.9078499500461</v>
      </c>
    </row>
    <row r="24" spans="1:14" x14ac:dyDescent="0.2">
      <c r="A24" s="4">
        <v>7</v>
      </c>
      <c r="B24" s="20" t="s">
        <v>45</v>
      </c>
      <c r="C24" s="20" t="s">
        <v>36</v>
      </c>
      <c r="D24" s="11" t="s">
        <v>24</v>
      </c>
      <c r="E24" s="11" t="s">
        <v>44</v>
      </c>
      <c r="F24" s="22">
        <v>29708771</v>
      </c>
      <c r="G24" s="15"/>
      <c r="H24" s="12">
        <f>+F24-G23</f>
        <v>28885910.000975382</v>
      </c>
      <c r="I24" s="25">
        <f t="shared" si="0"/>
        <v>8.9579550779250033E-2</v>
      </c>
      <c r="J24" s="13">
        <f t="shared" si="1"/>
        <v>868921.64255872532</v>
      </c>
      <c r="K24" s="14">
        <f t="shared" si="2"/>
        <v>44789.775389625014</v>
      </c>
    </row>
    <row r="25" spans="1:14" x14ac:dyDescent="0.2">
      <c r="A25" s="4">
        <v>8</v>
      </c>
      <c r="B25" s="20" t="s">
        <v>46</v>
      </c>
      <c r="C25" s="20" t="s">
        <v>47</v>
      </c>
      <c r="D25" s="11" t="s">
        <v>48</v>
      </c>
      <c r="E25" s="11" t="s">
        <v>41</v>
      </c>
      <c r="F25" s="22">
        <v>345107</v>
      </c>
      <c r="G25" s="15"/>
      <c r="H25" s="12">
        <f t="shared" si="3"/>
        <v>345107</v>
      </c>
      <c r="I25" s="25">
        <f t="shared" si="0"/>
        <v>1.0702287042274508E-3</v>
      </c>
      <c r="J25" s="13">
        <f t="shared" si="1"/>
        <v>10381.218431006273</v>
      </c>
      <c r="K25" s="14">
        <f t="shared" si="2"/>
        <v>535.11435211372543</v>
      </c>
    </row>
    <row r="26" spans="1:14" x14ac:dyDescent="0.2">
      <c r="A26" s="4">
        <v>9</v>
      </c>
      <c r="B26" s="20" t="s">
        <v>49</v>
      </c>
      <c r="C26" s="20" t="s">
        <v>36</v>
      </c>
      <c r="D26" s="11" t="s">
        <v>43</v>
      </c>
      <c r="E26" s="11" t="s">
        <v>41</v>
      </c>
      <c r="F26" s="20"/>
      <c r="G26" s="22">
        <v>587525</v>
      </c>
      <c r="H26" s="26">
        <f>+G26</f>
        <v>587525</v>
      </c>
      <c r="I26" s="28">
        <f t="shared" si="0"/>
        <v>1.8220033770721339E-3</v>
      </c>
      <c r="J26" s="29">
        <f t="shared" si="1"/>
        <v>17673.432757599698</v>
      </c>
      <c r="K26" s="14">
        <f t="shared" si="2"/>
        <v>911.00168853606692</v>
      </c>
    </row>
    <row r="27" spans="1:14" x14ac:dyDescent="0.2">
      <c r="A27" s="4">
        <v>10</v>
      </c>
      <c r="B27" s="20" t="s">
        <v>50</v>
      </c>
      <c r="C27" s="20" t="s">
        <v>31</v>
      </c>
      <c r="D27" s="11" t="s">
        <v>43</v>
      </c>
      <c r="E27" s="11" t="s">
        <v>51</v>
      </c>
      <c r="F27" s="22"/>
      <c r="G27" s="22">
        <v>5581312</v>
      </c>
      <c r="H27" s="26">
        <f>+G27</f>
        <v>5581312</v>
      </c>
      <c r="I27" s="25">
        <f t="shared" si="0"/>
        <v>1.7308487830293564E-2</v>
      </c>
      <c r="J27" s="13">
        <f t="shared" si="1"/>
        <v>167892.33195384758</v>
      </c>
      <c r="K27" s="14">
        <f t="shared" si="2"/>
        <v>8654.2439151467825</v>
      </c>
    </row>
    <row r="28" spans="1:14" x14ac:dyDescent="0.2">
      <c r="A28" s="4">
        <v>11</v>
      </c>
      <c r="B28" s="20" t="s">
        <v>52</v>
      </c>
      <c r="C28" s="20" t="s">
        <v>31</v>
      </c>
      <c r="D28" s="11" t="s">
        <v>24</v>
      </c>
      <c r="E28" s="11" t="s">
        <v>53</v>
      </c>
      <c r="F28" s="22">
        <v>1857161</v>
      </c>
      <c r="G28" s="15"/>
      <c r="H28" s="12">
        <f t="shared" si="3"/>
        <v>1857161</v>
      </c>
      <c r="I28" s="25">
        <f t="shared" si="0"/>
        <v>5.7593355410691651E-3</v>
      </c>
      <c r="J28" s="13">
        <f t="shared" si="1"/>
        <v>55865.554748370902</v>
      </c>
      <c r="K28" s="14">
        <f t="shared" si="2"/>
        <v>2879.6677705345824</v>
      </c>
    </row>
    <row r="29" spans="1:14" x14ac:dyDescent="0.2">
      <c r="A29" s="4">
        <v>12</v>
      </c>
      <c r="B29" s="20" t="s">
        <v>54</v>
      </c>
      <c r="C29" s="20" t="s">
        <v>31</v>
      </c>
      <c r="D29" s="11" t="s">
        <v>43</v>
      </c>
      <c r="E29" s="11" t="s">
        <v>55</v>
      </c>
      <c r="F29" s="22"/>
      <c r="G29" s="15">
        <v>134434.9086177061</v>
      </c>
      <c r="H29" s="12">
        <f>G29</f>
        <v>134434.9086177061</v>
      </c>
      <c r="I29" s="25">
        <f t="shared" si="0"/>
        <v>4.1690286795939617E-4</v>
      </c>
      <c r="J29" s="13">
        <f t="shared" si="1"/>
        <v>4043.9578192061426</v>
      </c>
      <c r="K29" s="14">
        <f t="shared" si="2"/>
        <v>208.45143397969809</v>
      </c>
    </row>
    <row r="30" spans="1:14" x14ac:dyDescent="0.2">
      <c r="A30" s="4">
        <v>13</v>
      </c>
      <c r="B30" s="20" t="s">
        <v>56</v>
      </c>
      <c r="C30" s="20" t="s">
        <v>36</v>
      </c>
      <c r="D30" s="11" t="s">
        <v>24</v>
      </c>
      <c r="E30" s="11" t="s">
        <v>55</v>
      </c>
      <c r="F30" s="22">
        <v>14462303</v>
      </c>
      <c r="G30" s="15"/>
      <c r="H30" s="12">
        <f>+F30-G29</f>
        <v>14327868.091382293</v>
      </c>
      <c r="I30" s="25">
        <f t="shared" si="0"/>
        <v>4.4432873577707518E-2</v>
      </c>
      <c r="J30" s="13">
        <f t="shared" si="1"/>
        <v>430998.87370376295</v>
      </c>
      <c r="K30" s="14">
        <f t="shared" si="2"/>
        <v>22216.43678885376</v>
      </c>
    </row>
    <row r="31" spans="1:14" x14ac:dyDescent="0.2">
      <c r="A31" s="4">
        <v>14</v>
      </c>
      <c r="B31" s="20" t="s">
        <v>57</v>
      </c>
      <c r="C31" s="20" t="s">
        <v>36</v>
      </c>
      <c r="D31" s="11" t="s">
        <v>58</v>
      </c>
      <c r="E31" s="11" t="s">
        <v>58</v>
      </c>
      <c r="F31" s="22">
        <v>2635509</v>
      </c>
      <c r="G31" s="22"/>
      <c r="H31" s="12">
        <f>+F31</f>
        <v>2635509</v>
      </c>
      <c r="I31" s="25">
        <f t="shared" si="0"/>
        <v>8.1731097371243819E-3</v>
      </c>
      <c r="J31" s="13">
        <f t="shared" si="1"/>
        <v>79279.164450106502</v>
      </c>
      <c r="K31" s="14">
        <f t="shared" si="2"/>
        <v>4086.5548685621911</v>
      </c>
    </row>
    <row r="32" spans="1:14" x14ac:dyDescent="0.2">
      <c r="A32" s="4">
        <v>15</v>
      </c>
      <c r="B32" s="20" t="s">
        <v>59</v>
      </c>
      <c r="C32" s="20" t="s">
        <v>36</v>
      </c>
      <c r="D32" s="11" t="s">
        <v>58</v>
      </c>
      <c r="E32" s="11" t="s">
        <v>58</v>
      </c>
      <c r="F32" s="22">
        <v>1824872</v>
      </c>
      <c r="G32" s="22"/>
      <c r="H32" s="12">
        <f>+F32</f>
        <v>1824872</v>
      </c>
      <c r="I32" s="25">
        <f t="shared" si="0"/>
        <v>5.6592024964459029E-3</v>
      </c>
      <c r="J32" s="13">
        <f t="shared" si="1"/>
        <v>54894.264215525262</v>
      </c>
      <c r="K32" s="14">
        <f t="shared" si="2"/>
        <v>2829.6012482229517</v>
      </c>
    </row>
    <row r="33" spans="1:11" x14ac:dyDescent="0.2">
      <c r="A33" s="4">
        <v>16</v>
      </c>
      <c r="B33" s="20" t="s">
        <v>60</v>
      </c>
      <c r="C33" s="20" t="s">
        <v>36</v>
      </c>
      <c r="D33" s="11" t="s">
        <v>43</v>
      </c>
      <c r="E33" s="11" t="s">
        <v>61</v>
      </c>
      <c r="F33" s="20"/>
      <c r="G33" s="22">
        <v>2054390</v>
      </c>
      <c r="H33" s="12">
        <f>+G33</f>
        <v>2054390</v>
      </c>
      <c r="I33" s="25">
        <f t="shared" si="0"/>
        <v>6.3709723293872119E-3</v>
      </c>
      <c r="J33" s="13">
        <f t="shared" si="1"/>
        <v>61798.431595055954</v>
      </c>
      <c r="K33" s="14">
        <f t="shared" si="2"/>
        <v>3185.486164693606</v>
      </c>
    </row>
    <row r="34" spans="1:11" x14ac:dyDescent="0.2">
      <c r="A34" s="4">
        <v>17</v>
      </c>
      <c r="B34" s="20" t="s">
        <v>62</v>
      </c>
      <c r="C34" s="20" t="s">
        <v>31</v>
      </c>
      <c r="D34" s="11" t="s">
        <v>43</v>
      </c>
      <c r="E34" s="11" t="s">
        <v>61</v>
      </c>
      <c r="F34" s="22"/>
      <c r="G34" s="15">
        <v>3039344</v>
      </c>
      <c r="H34" s="12">
        <f>+G34</f>
        <v>3039344</v>
      </c>
      <c r="I34" s="25">
        <f t="shared" si="0"/>
        <v>9.4254628008747336E-3</v>
      </c>
      <c r="J34" s="13">
        <f t="shared" si="1"/>
        <v>91426.989168484914</v>
      </c>
      <c r="K34" s="14">
        <f t="shared" si="2"/>
        <v>4712.7314004373666</v>
      </c>
    </row>
    <row r="35" spans="1:11" x14ac:dyDescent="0.2">
      <c r="A35" s="4">
        <v>18</v>
      </c>
      <c r="B35" s="20" t="s">
        <v>63</v>
      </c>
      <c r="C35" s="20" t="s">
        <v>31</v>
      </c>
      <c r="D35" s="11" t="s">
        <v>24</v>
      </c>
      <c r="E35" s="11" t="s">
        <v>64</v>
      </c>
      <c r="F35" s="22">
        <v>4863705</v>
      </c>
      <c r="G35" s="11"/>
      <c r="H35" s="12">
        <f>+F35</f>
        <v>4863705</v>
      </c>
      <c r="I35" s="25">
        <f t="shared" si="0"/>
        <v>1.5083080609476402E-2</v>
      </c>
      <c r="J35" s="13">
        <f t="shared" si="1"/>
        <v>146305.88191192111</v>
      </c>
      <c r="K35" s="14">
        <f t="shared" si="2"/>
        <v>7541.5403047382015</v>
      </c>
    </row>
    <row r="36" spans="1:11" x14ac:dyDescent="0.2">
      <c r="A36" s="4">
        <v>19</v>
      </c>
      <c r="B36" s="20" t="s">
        <v>65</v>
      </c>
      <c r="C36" s="20" t="s">
        <v>31</v>
      </c>
      <c r="D36" s="11" t="s">
        <v>43</v>
      </c>
      <c r="E36" s="11" t="s">
        <v>39</v>
      </c>
      <c r="F36" s="20"/>
      <c r="G36" s="12">
        <v>6861447</v>
      </c>
      <c r="H36" s="12">
        <f>+G36</f>
        <v>6861447</v>
      </c>
      <c r="I36" s="25">
        <f t="shared" si="0"/>
        <v>2.1278378972131334E-2</v>
      </c>
      <c r="J36" s="13">
        <f t="shared" si="1"/>
        <v>206400.27602967393</v>
      </c>
      <c r="K36" s="14">
        <f t="shared" si="2"/>
        <v>10639.189486065667</v>
      </c>
    </row>
    <row r="37" spans="1:11" x14ac:dyDescent="0.2">
      <c r="A37" s="4">
        <v>20</v>
      </c>
      <c r="B37" s="20" t="s">
        <v>66</v>
      </c>
      <c r="C37" s="20" t="s">
        <v>31</v>
      </c>
      <c r="D37" s="11" t="s">
        <v>24</v>
      </c>
      <c r="E37" s="11" t="s">
        <v>67</v>
      </c>
      <c r="F37" s="12">
        <v>5276235</v>
      </c>
      <c r="G37" s="20"/>
      <c r="H37" s="12">
        <f>+F37</f>
        <v>5276235</v>
      </c>
      <c r="I37" s="25">
        <f t="shared" si="0"/>
        <v>1.6362398175781782E-2</v>
      </c>
      <c r="J37" s="13">
        <f t="shared" si="1"/>
        <v>158715.26230508328</v>
      </c>
      <c r="K37" s="14">
        <f t="shared" si="2"/>
        <v>8181.199087890891</v>
      </c>
    </row>
    <row r="38" spans="1:11" x14ac:dyDescent="0.2">
      <c r="A38" s="4">
        <v>21</v>
      </c>
      <c r="B38" s="20" t="s">
        <v>68</v>
      </c>
      <c r="C38" s="20" t="s">
        <v>31</v>
      </c>
      <c r="D38" s="11" t="s">
        <v>43</v>
      </c>
      <c r="E38" s="11" t="s">
        <v>61</v>
      </c>
      <c r="F38" s="20"/>
      <c r="G38" s="22">
        <v>199441</v>
      </c>
      <c r="H38" s="12">
        <f>+G38</f>
        <v>199441</v>
      </c>
      <c r="I38" s="25">
        <f t="shared" si="0"/>
        <v>6.1849653295884173E-4</v>
      </c>
      <c r="J38" s="13">
        <f t="shared" si="1"/>
        <v>5999.4163697007643</v>
      </c>
      <c r="K38" s="14">
        <f t="shared" si="2"/>
        <v>309.24826647942086</v>
      </c>
    </row>
    <row r="39" spans="1:11" x14ac:dyDescent="0.2">
      <c r="A39" s="4">
        <v>22</v>
      </c>
      <c r="B39" s="20" t="s">
        <v>69</v>
      </c>
      <c r="C39" s="20" t="s">
        <v>36</v>
      </c>
      <c r="D39" s="11" t="s">
        <v>24</v>
      </c>
      <c r="E39" s="11" t="s">
        <v>61</v>
      </c>
      <c r="F39" s="12">
        <v>44836911</v>
      </c>
      <c r="G39" s="11"/>
      <c r="H39" s="12">
        <f>+F39-G38-G34-G33</f>
        <v>39543736</v>
      </c>
      <c r="I39" s="25">
        <f t="shared" si="0"/>
        <v>0.1226310719272353</v>
      </c>
      <c r="J39" s="13">
        <f t="shared" si="1"/>
        <v>1189521.3976941823</v>
      </c>
      <c r="K39" s="14">
        <f t="shared" si="2"/>
        <v>61315.535963617651</v>
      </c>
    </row>
    <row r="40" spans="1:11" x14ac:dyDescent="0.2">
      <c r="A40" s="4">
        <v>23</v>
      </c>
      <c r="B40" s="20" t="s">
        <v>70</v>
      </c>
      <c r="C40" s="20" t="s">
        <v>31</v>
      </c>
      <c r="D40" s="11" t="s">
        <v>24</v>
      </c>
      <c r="E40" s="11" t="s">
        <v>71</v>
      </c>
      <c r="F40" s="26">
        <v>9160048</v>
      </c>
      <c r="G40" s="11"/>
      <c r="H40" s="26">
        <f>+F40-G27</f>
        <v>3578736</v>
      </c>
      <c r="I40" s="28">
        <f t="shared" si="0"/>
        <v>1.1098198506701197E-2</v>
      </c>
      <c r="J40" s="29">
        <f t="shared" si="1"/>
        <v>107652.5255150016</v>
      </c>
      <c r="K40" s="14">
        <f t="shared" si="2"/>
        <v>5549.0992533505987</v>
      </c>
    </row>
    <row r="41" spans="1:11" x14ac:dyDescent="0.2">
      <c r="B41" s="4"/>
      <c r="C41" s="4"/>
      <c r="D41" s="4"/>
      <c r="E41" s="4"/>
      <c r="F41" s="16">
        <f>SUM(F18:F40)</f>
        <v>322460983</v>
      </c>
      <c r="G41" s="16"/>
      <c r="H41" s="16">
        <f>SUM(H18:H40)</f>
        <v>322460983</v>
      </c>
      <c r="I41" s="17">
        <f t="shared" si="0"/>
        <v>1</v>
      </c>
      <c r="J41" s="18">
        <f>+I41*$B$14</f>
        <v>9700000</v>
      </c>
      <c r="K41" s="19">
        <f>+I41*$B$15</f>
        <v>500000</v>
      </c>
    </row>
    <row r="42" spans="1:11" x14ac:dyDescent="0.2">
      <c r="G42" s="23"/>
    </row>
    <row r="43" spans="1:11" x14ac:dyDescent="0.2">
      <c r="G43" s="23"/>
    </row>
    <row r="44" spans="1:11" x14ac:dyDescent="0.2">
      <c r="G44" s="24"/>
    </row>
    <row r="45" spans="1:11" x14ac:dyDescent="0.2">
      <c r="G45" s="23"/>
    </row>
    <row r="50" spans="8:8" x14ac:dyDescent="0.2">
      <c r="H50" s="30"/>
    </row>
    <row r="51" spans="8:8" x14ac:dyDescent="0.2">
      <c r="H51" s="23"/>
    </row>
  </sheetData>
  <mergeCells count="11">
    <mergeCell ref="K16:K17"/>
    <mergeCell ref="J16:J17"/>
    <mergeCell ref="A4:H4"/>
    <mergeCell ref="A6:H6"/>
    <mergeCell ref="A5:H5"/>
    <mergeCell ref="A7:H7"/>
    <mergeCell ref="A8:H8"/>
    <mergeCell ref="A9:H9"/>
    <mergeCell ref="A10:H10"/>
    <mergeCell ref="A11:H11"/>
    <mergeCell ref="A12:H12"/>
  </mergeCells>
  <pageMargins left="0.7" right="0.7" top="0.75" bottom="0.75" header="0.3" footer="0.3"/>
  <pageSetup paperSize="5" scale="85" orientation="landscape" r:id="rId1"/>
  <headerFooter>
    <oddFooter>&amp;C&amp;P of &amp;N</oddFooter>
  </headerFooter>
  <rowBreaks count="1" manualBreakCount="1">
    <brk id="1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34" sqref="F34"/>
    </sheetView>
  </sheetViews>
  <sheetFormatPr baseColWidth="10" defaultColWidth="8.83203125" defaultRowHeight="15" x14ac:dyDescent="0.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32328C64684A4C9D6D2FEF34CC863D" ma:contentTypeVersion="16" ma:contentTypeDescription="Create a new document." ma:contentTypeScope="" ma:versionID="86fa761deffa59ab2a95538485101428">
  <xsd:schema xmlns:xsd="http://www.w3.org/2001/XMLSchema" xmlns:xs="http://www.w3.org/2001/XMLSchema" xmlns:p="http://schemas.microsoft.com/office/2006/metadata/properties" xmlns:ns1="http://schemas.microsoft.com/sharepoint/v3" xmlns:ns2="4acbca26-3efa-4ce4-9ea7-0fb843553cea" xmlns:ns3="37d3ad66-e118-421b-94a6-11dd103b1397" targetNamespace="http://schemas.microsoft.com/office/2006/metadata/properties" ma:root="true" ma:fieldsID="b356a170dbbb6acc7c0003d84bc838e7" ns1:_="" ns2:_="" ns3:_="">
    <xsd:import namespace="http://schemas.microsoft.com/sharepoint/v3"/>
    <xsd:import namespace="4acbca26-3efa-4ce4-9ea7-0fb843553cea"/>
    <xsd:import namespace="37d3ad66-e118-421b-94a6-11dd103b13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cbca26-3efa-4ce4-9ea7-0fb843553c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0c8eb9-1d53-4565-8c8d-20e3ef4ff78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7d3ad66-e118-421b-94a6-11dd103b139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2fdb7f9-e3a7-4876-a6d3-e3f9a3686558}" ma:internalName="TaxCatchAll" ma:showField="CatchAllData" ma:web="37d3ad66-e118-421b-94a6-11dd103b13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7d3ad66-e118-421b-94a6-11dd103b1397" xsi:nil="true"/>
    <lcf76f155ced4ddcb4097134ff3c332f xmlns="4acbca26-3efa-4ce4-9ea7-0fb843553ce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6ABAAF-6B52-4EAB-8DEC-CE8B4DF68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cbca26-3efa-4ce4-9ea7-0fb843553cea"/>
    <ds:schemaRef ds:uri="37d3ad66-e118-421b-94a6-11dd103b1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381828-4138-41A8-844F-CCE504584BB5}">
  <ds:schemaRefs>
    <ds:schemaRef ds:uri="http://schemas.microsoft.com/office/2006/metadata/properties"/>
    <ds:schemaRef ds:uri="http://schemas.microsoft.com/office/infopath/2007/PartnerControls"/>
    <ds:schemaRef ds:uri="http://schemas.microsoft.com/sharepoint/v3"/>
    <ds:schemaRef ds:uri="37d3ad66-e118-421b-94a6-11dd103b1397"/>
    <ds:schemaRef ds:uri="4acbca26-3efa-4ce4-9ea7-0fb843553cea"/>
  </ds:schemaRefs>
</ds:datastoreItem>
</file>

<file path=customXml/itemProps3.xml><?xml version="1.0" encoding="utf-8"?>
<ds:datastoreItem xmlns:ds="http://schemas.openxmlformats.org/officeDocument/2006/customXml" ds:itemID="{04882CFC-F627-4185-8408-D6FC26C5474C}">
  <ds:schemaRefs>
    <ds:schemaRef ds:uri="http://schemas.microsoft.com/sharepoint/v3/contenttype/forms"/>
  </ds:schemaRefs>
</ds:datastoreItem>
</file>

<file path=docMetadata/LabelInfo.xml><?xml version="1.0" encoding="utf-8"?>
<clbl:labelList xmlns:clbl="http://schemas.microsoft.com/office/2020/mipLabelMetadata">
  <clbl:label id="{e9692091-66b8-45b5-9087-387cbcef98ca}" enabled="1" method="Privileged" siteId="{3230926a-71b7-4370-a137-197badc066a2}"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WAPA, AEPCO, NVE, CalPe, Patter</vt:lpstr>
      <vt:lpstr>WAPA DSW, AEPCO, NVE, CalPeco</vt:lpstr>
      <vt:lpstr>WAPA DSW, AEPCO, &amp; NVE Removed</vt:lpstr>
      <vt:lpstr>WAPA DSW &amp; AEPCO Removed</vt:lpstr>
      <vt:lpstr>Original</vt:lpstr>
      <vt:lpstr>Terms</vt:lpstr>
    </vt:vector>
  </TitlesOfParts>
  <Manager/>
  <Company>Southwest Power Pool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Carrie Simpson</dc:creator>
  <cp:keywords/>
  <dc:description/>
  <cp:lastModifiedBy>Robert Mullin</cp:lastModifiedBy>
  <cp:revision/>
  <dcterms:created xsi:type="dcterms:W3CDTF">2022-12-05T18:59:36Z</dcterms:created>
  <dcterms:modified xsi:type="dcterms:W3CDTF">2025-01-22T00:48:53Z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8fb027-0173-4b54-bd61-93714687c0de_Enabled">
    <vt:lpwstr>true</vt:lpwstr>
  </property>
  <property fmtid="{D5CDD505-2E9C-101B-9397-08002B2CF9AE}" pid="3" name="MSIP_Label_068fb027-0173-4b54-bd61-93714687c0de_SetDate">
    <vt:lpwstr>2024-03-12T19:56:36Z</vt:lpwstr>
  </property>
  <property fmtid="{D5CDD505-2E9C-101B-9397-08002B2CF9AE}" pid="4" name="MSIP_Label_068fb027-0173-4b54-bd61-93714687c0de_Method">
    <vt:lpwstr>Privileged</vt:lpwstr>
  </property>
  <property fmtid="{D5CDD505-2E9C-101B-9397-08002B2CF9AE}" pid="5" name="MSIP_Label_068fb027-0173-4b54-bd61-93714687c0de_Name">
    <vt:lpwstr>Trusted 3rd Party</vt:lpwstr>
  </property>
  <property fmtid="{D5CDD505-2E9C-101B-9397-08002B2CF9AE}" pid="6" name="MSIP_Label_068fb027-0173-4b54-bd61-93714687c0de_SiteId">
    <vt:lpwstr>3230926a-71b7-4370-a137-197badc066a2</vt:lpwstr>
  </property>
  <property fmtid="{D5CDD505-2E9C-101B-9397-08002B2CF9AE}" pid="7" name="MSIP_Label_068fb027-0173-4b54-bd61-93714687c0de_ActionId">
    <vt:lpwstr>bc065c0a-d329-48ae-a8cb-4a4400fdfbe6</vt:lpwstr>
  </property>
  <property fmtid="{D5CDD505-2E9C-101B-9397-08002B2CF9AE}" pid="8" name="MSIP_Label_068fb027-0173-4b54-bd61-93714687c0de_ContentBits">
    <vt:lpwstr>0</vt:lpwstr>
  </property>
  <property fmtid="{D5CDD505-2E9C-101B-9397-08002B2CF9AE}" pid="9" name="ContentTypeId">
    <vt:lpwstr>0x010100E332328C64684A4C9D6D2FEF34CC863D</vt:lpwstr>
  </property>
  <property fmtid="{D5CDD505-2E9C-101B-9397-08002B2CF9AE}" pid="10" name="MediaServiceImageTags">
    <vt:lpwstr/>
  </property>
</Properties>
</file>